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cityofmaniwa.sharepoint.com/sites/maniwa-0033/Shared Documents/001_ファイルサーバー/10_10_農業の振興に関すること/1101_日本型直払制度(中山間直接支払)に関すること/9800 【中山間】収支報告書/R8/収支報告書様式原本/"/>
    </mc:Choice>
  </mc:AlternateContent>
  <xr:revisionPtr revIDLastSave="8" documentId="11_05703DBEA3D3C26EE7C9C580EA74F1EE783C9131" xr6:coauthVersionLast="47" xr6:coauthVersionMax="47" xr10:uidLastSave="{7030A2D5-4096-474E-8FF9-B2A50DB662F0}"/>
  <bookViews>
    <workbookView xWindow="-108" yWindow="-108" windowWidth="23256" windowHeight="12456" tabRatio="886" activeTab="1" xr2:uid="{00000000-000D-0000-FFFF-FFFF00000000}"/>
  </bookViews>
  <sheets>
    <sheet name="必要経費対象の判断" sheetId="28" r:id="rId1"/>
    <sheet name="①報告書(提出）" sheetId="24" r:id="rId2"/>
    <sheet name="②内訳" sheetId="10" r:id="rId3"/>
    <sheet name="③細目表（提出）" sheetId="19" r:id="rId4"/>
    <sheet name="⑤所得計算書（協定用）" sheetId="20" r:id="rId5"/>
    <sheet name="⑥減価償却（提出）⑥-１から転記" sheetId="1" r:id="rId6"/>
    <sheet name="減価償却（計算用）" sheetId="26" r:id="rId7"/>
    <sheet name="減価償却⑥-2（提出用）" sheetId="27" r:id="rId8"/>
  </sheets>
  <definedNames>
    <definedName name="_xlnm.Print_Area" localSheetId="1">'①報告書(提出）'!$A$1:$AF$129</definedName>
    <definedName name="_xlnm.Print_Area" localSheetId="2">②内訳!$A$2:$AO$41</definedName>
    <definedName name="_xlnm.Print_Area" localSheetId="3">'③細目表（提出）'!$A$2:$L$53</definedName>
    <definedName name="_xlnm.Print_Area" localSheetId="4">'⑤所得計算書（協定用）'!$A$1:$AX$250</definedName>
    <definedName name="_xlnm.Print_Area" localSheetId="5">'⑥減価償却（提出）⑥-１から転記'!$A$1:$W$52</definedName>
    <definedName name="_xlnm.Print_Area" localSheetId="6">'減価償却（計算用）'!$A$1:$W$23</definedName>
    <definedName name="_xlnm.Print_Area" localSheetId="0">必要経費対象の判断!$A$1:$Q$135</definedName>
    <definedName name="_xlnm.Print_Titles" localSheetId="3">'③細目表（提出）'!$2:$6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0" i="24" l="1"/>
  <c r="AH14" i="26"/>
  <c r="V14" i="26" s="1"/>
  <c r="AE14" i="26"/>
  <c r="AD14" i="26"/>
  <c r="S14" i="26"/>
  <c r="N14" i="26"/>
  <c r="M14" i="26"/>
  <c r="L14" i="26"/>
  <c r="K14" i="26"/>
  <c r="J14" i="26"/>
  <c r="H14" i="26"/>
  <c r="F14" i="26"/>
  <c r="E14" i="26"/>
  <c r="D14" i="26"/>
  <c r="C14" i="26"/>
  <c r="B14" i="26"/>
  <c r="A14" i="26"/>
  <c r="D1" i="26" s="1"/>
  <c r="AK11" i="26"/>
  <c r="AJ11" i="26"/>
  <c r="AI11" i="26"/>
  <c r="AH11" i="26"/>
  <c r="AK10" i="26"/>
  <c r="AJ10" i="26"/>
  <c r="AI10" i="26"/>
  <c r="M8" i="26"/>
  <c r="K8" i="26"/>
  <c r="J8" i="26"/>
  <c r="M7" i="26"/>
  <c r="K7" i="26"/>
  <c r="J7" i="26"/>
  <c r="W2" i="26"/>
  <c r="Q1" i="26"/>
  <c r="M1" i="26"/>
  <c r="A1" i="26"/>
  <c r="AH10" i="26" s="1"/>
  <c r="AL69" i="1"/>
  <c r="AK69" i="1"/>
  <c r="AJ69" i="1"/>
  <c r="AI69" i="1"/>
  <c r="AH69" i="1"/>
  <c r="AE69" i="1"/>
  <c r="AD69" i="1"/>
  <c r="AL68" i="1"/>
  <c r="AK68" i="1"/>
  <c r="AJ68" i="1"/>
  <c r="AI68" i="1"/>
  <c r="AH68" i="1"/>
  <c r="AE68" i="1"/>
  <c r="AD68" i="1"/>
  <c r="AL67" i="1"/>
  <c r="AK67" i="1"/>
  <c r="AJ67" i="1"/>
  <c r="AI67" i="1"/>
  <c r="AH67" i="1"/>
  <c r="AE67" i="1"/>
  <c r="AD67" i="1"/>
  <c r="AL66" i="1"/>
  <c r="AK66" i="1"/>
  <c r="AJ66" i="1"/>
  <c r="AI66" i="1"/>
  <c r="AH66" i="1"/>
  <c r="AE66" i="1"/>
  <c r="AD66" i="1"/>
  <c r="AL65" i="1"/>
  <c r="AK65" i="1"/>
  <c r="AJ65" i="1"/>
  <c r="AI65" i="1"/>
  <c r="AH65" i="1"/>
  <c r="AE65" i="1"/>
  <c r="AD65" i="1"/>
  <c r="AL64" i="1"/>
  <c r="AK64" i="1"/>
  <c r="AJ64" i="1"/>
  <c r="AI64" i="1"/>
  <c r="AH64" i="1"/>
  <c r="AE64" i="1"/>
  <c r="AD64" i="1"/>
  <c r="AL63" i="1"/>
  <c r="AK63" i="1"/>
  <c r="AJ63" i="1"/>
  <c r="AI63" i="1"/>
  <c r="AH63" i="1"/>
  <c r="AE63" i="1"/>
  <c r="AD63" i="1"/>
  <c r="AL62" i="1"/>
  <c r="AK62" i="1"/>
  <c r="AJ62" i="1"/>
  <c r="AI62" i="1"/>
  <c r="AH62" i="1"/>
  <c r="AE62" i="1"/>
  <c r="AD62" i="1"/>
  <c r="AL61" i="1"/>
  <c r="AK61" i="1"/>
  <c r="AJ61" i="1"/>
  <c r="AI61" i="1"/>
  <c r="AH61" i="1"/>
  <c r="AE61" i="1"/>
  <c r="AD61" i="1"/>
  <c r="AL60" i="1"/>
  <c r="AK60" i="1"/>
  <c r="AJ60" i="1"/>
  <c r="AI60" i="1"/>
  <c r="AH60" i="1"/>
  <c r="AE60" i="1"/>
  <c r="AD60" i="1"/>
  <c r="AL59" i="1"/>
  <c r="AK59" i="1"/>
  <c r="AJ59" i="1"/>
  <c r="AI59" i="1"/>
  <c r="AH59" i="1"/>
  <c r="AE59" i="1"/>
  <c r="AD59" i="1"/>
  <c r="AL58" i="1"/>
  <c r="AK58" i="1"/>
  <c r="AJ58" i="1"/>
  <c r="AI58" i="1"/>
  <c r="AH58" i="1"/>
  <c r="AE58" i="1"/>
  <c r="AD58" i="1"/>
  <c r="AL57" i="1"/>
  <c r="AK57" i="1"/>
  <c r="AJ57" i="1"/>
  <c r="AI57" i="1"/>
  <c r="AH57" i="1"/>
  <c r="AE57" i="1"/>
  <c r="AD57" i="1"/>
  <c r="AL56" i="1"/>
  <c r="AK56" i="1"/>
  <c r="AJ56" i="1"/>
  <c r="AI56" i="1"/>
  <c r="AH56" i="1"/>
  <c r="AE56" i="1"/>
  <c r="AD56" i="1"/>
  <c r="AL55" i="1"/>
  <c r="AK55" i="1"/>
  <c r="AJ55" i="1"/>
  <c r="AI55" i="1"/>
  <c r="AH55" i="1"/>
  <c r="AE55" i="1"/>
  <c r="AD55" i="1"/>
  <c r="AL54" i="1"/>
  <c r="AK54" i="1"/>
  <c r="AJ54" i="1"/>
  <c r="AI54" i="1"/>
  <c r="AH54" i="1"/>
  <c r="AE54" i="1"/>
  <c r="AD54" i="1"/>
  <c r="AL53" i="1"/>
  <c r="AK53" i="1"/>
  <c r="AJ53" i="1"/>
  <c r="AI53" i="1"/>
  <c r="AH53" i="1"/>
  <c r="AE53" i="1"/>
  <c r="AD53" i="1"/>
  <c r="AL52" i="1"/>
  <c r="AK52" i="1"/>
  <c r="AJ52" i="1"/>
  <c r="AI52" i="1"/>
  <c r="AH52" i="1"/>
  <c r="AE52" i="1"/>
  <c r="AD52" i="1"/>
  <c r="AL51" i="1"/>
  <c r="AK51" i="1"/>
  <c r="AJ51" i="1"/>
  <c r="AI51" i="1"/>
  <c r="AH51" i="1"/>
  <c r="AE51" i="1"/>
  <c r="AD51" i="1"/>
  <c r="AL50" i="1"/>
  <c r="AK50" i="1"/>
  <c r="AJ50" i="1"/>
  <c r="AI50" i="1"/>
  <c r="AH50" i="1"/>
  <c r="AE50" i="1"/>
  <c r="AD50" i="1"/>
  <c r="AL49" i="1"/>
  <c r="AK49" i="1"/>
  <c r="AJ49" i="1"/>
  <c r="AI49" i="1"/>
  <c r="AH49" i="1"/>
  <c r="AE49" i="1"/>
  <c r="AD49" i="1"/>
  <c r="AL48" i="1"/>
  <c r="AK48" i="1"/>
  <c r="AJ48" i="1"/>
  <c r="AI48" i="1"/>
  <c r="AH48" i="1"/>
  <c r="AE48" i="1"/>
  <c r="AD48" i="1"/>
  <c r="AL47" i="1"/>
  <c r="AK47" i="1"/>
  <c r="AJ47" i="1"/>
  <c r="AI47" i="1"/>
  <c r="AH47" i="1"/>
  <c r="AE47" i="1"/>
  <c r="AD47" i="1"/>
  <c r="AL46" i="1"/>
  <c r="AK46" i="1"/>
  <c r="AJ46" i="1"/>
  <c r="AI46" i="1"/>
  <c r="AH46" i="1"/>
  <c r="AE46" i="1"/>
  <c r="AD46" i="1"/>
  <c r="AL45" i="1"/>
  <c r="AK45" i="1"/>
  <c r="AJ45" i="1"/>
  <c r="AI45" i="1"/>
  <c r="AH45" i="1"/>
  <c r="AE45" i="1"/>
  <c r="AD45" i="1"/>
  <c r="AL44" i="1"/>
  <c r="AK44" i="1"/>
  <c r="AJ44" i="1"/>
  <c r="AI44" i="1"/>
  <c r="AH44" i="1"/>
  <c r="AE44" i="1"/>
  <c r="AD44" i="1"/>
  <c r="AL43" i="1"/>
  <c r="AK43" i="1"/>
  <c r="AJ43" i="1"/>
  <c r="AI43" i="1"/>
  <c r="AH43" i="1"/>
  <c r="AE43" i="1"/>
  <c r="AD43" i="1"/>
  <c r="AL42" i="1"/>
  <c r="AK42" i="1"/>
  <c r="AJ42" i="1"/>
  <c r="AI42" i="1"/>
  <c r="AH42" i="1"/>
  <c r="AE42" i="1"/>
  <c r="AD42" i="1"/>
  <c r="AL41" i="1"/>
  <c r="AK41" i="1"/>
  <c r="AJ41" i="1"/>
  <c r="AI41" i="1"/>
  <c r="AH41" i="1"/>
  <c r="AE41" i="1"/>
  <c r="AD41" i="1"/>
  <c r="AL40" i="1"/>
  <c r="AK40" i="1"/>
  <c r="AJ40" i="1"/>
  <c r="AI40" i="1"/>
  <c r="AH40" i="1"/>
  <c r="AE40" i="1"/>
  <c r="AD40" i="1"/>
  <c r="AL39" i="1"/>
  <c r="AK39" i="1"/>
  <c r="AJ39" i="1"/>
  <c r="AI39" i="1"/>
  <c r="AH39" i="1"/>
  <c r="AE39" i="1"/>
  <c r="AD39" i="1"/>
  <c r="AL38" i="1"/>
  <c r="AK38" i="1"/>
  <c r="AJ38" i="1"/>
  <c r="AI38" i="1"/>
  <c r="AH38" i="1"/>
  <c r="AE38" i="1"/>
  <c r="AD38" i="1"/>
  <c r="AL37" i="1"/>
  <c r="AK37" i="1"/>
  <c r="AJ37" i="1"/>
  <c r="AI37" i="1"/>
  <c r="AH37" i="1"/>
  <c r="AE37" i="1"/>
  <c r="AD37" i="1"/>
  <c r="AL36" i="1"/>
  <c r="AK36" i="1"/>
  <c r="AJ36" i="1"/>
  <c r="AI36" i="1"/>
  <c r="AH36" i="1"/>
  <c r="AE36" i="1"/>
  <c r="AD36" i="1"/>
  <c r="AL35" i="1"/>
  <c r="AK35" i="1"/>
  <c r="AJ35" i="1"/>
  <c r="AI35" i="1"/>
  <c r="AH35" i="1"/>
  <c r="AE35" i="1"/>
  <c r="AD35" i="1"/>
  <c r="AL34" i="1"/>
  <c r="AK34" i="1"/>
  <c r="AJ34" i="1"/>
  <c r="AI34" i="1"/>
  <c r="AH34" i="1"/>
  <c r="AE34" i="1"/>
  <c r="AD34" i="1"/>
  <c r="AL33" i="1"/>
  <c r="AK33" i="1"/>
  <c r="AJ33" i="1"/>
  <c r="AI33" i="1"/>
  <c r="AH33" i="1"/>
  <c r="AE33" i="1"/>
  <c r="AD33" i="1"/>
  <c r="AL32" i="1"/>
  <c r="AK32" i="1"/>
  <c r="AJ32" i="1"/>
  <c r="AI32" i="1"/>
  <c r="AH32" i="1"/>
  <c r="AE32" i="1"/>
  <c r="AD32" i="1"/>
  <c r="AL31" i="1"/>
  <c r="AK31" i="1"/>
  <c r="AJ31" i="1"/>
  <c r="AI31" i="1"/>
  <c r="AH31" i="1"/>
  <c r="AE31" i="1"/>
  <c r="AD31" i="1"/>
  <c r="AL30" i="1"/>
  <c r="AK30" i="1"/>
  <c r="AJ30" i="1"/>
  <c r="AI30" i="1"/>
  <c r="AH30" i="1"/>
  <c r="AE30" i="1"/>
  <c r="AD30" i="1"/>
  <c r="AL29" i="1"/>
  <c r="AK29" i="1"/>
  <c r="AJ29" i="1"/>
  <c r="AI29" i="1"/>
  <c r="AH29" i="1"/>
  <c r="AE29" i="1"/>
  <c r="AD29" i="1"/>
  <c r="AL28" i="1"/>
  <c r="AK28" i="1"/>
  <c r="AJ28" i="1"/>
  <c r="AI28" i="1"/>
  <c r="AH28" i="1"/>
  <c r="AE28" i="1"/>
  <c r="AD28" i="1"/>
  <c r="AL27" i="1"/>
  <c r="AK27" i="1"/>
  <c r="AJ27" i="1"/>
  <c r="AI27" i="1"/>
  <c r="AH27" i="1"/>
  <c r="AE27" i="1"/>
  <c r="AD27" i="1"/>
  <c r="AL26" i="1"/>
  <c r="AK26" i="1"/>
  <c r="AJ26" i="1"/>
  <c r="AI26" i="1"/>
  <c r="AH26" i="1"/>
  <c r="AE26" i="1"/>
  <c r="AD26" i="1"/>
  <c r="AL25" i="1"/>
  <c r="AK25" i="1"/>
  <c r="AJ25" i="1"/>
  <c r="AI25" i="1"/>
  <c r="AH25" i="1"/>
  <c r="AE25" i="1"/>
  <c r="AD25" i="1"/>
  <c r="AL24" i="1"/>
  <c r="AK24" i="1"/>
  <c r="AJ24" i="1"/>
  <c r="AI24" i="1"/>
  <c r="AH24" i="1"/>
  <c r="AE24" i="1"/>
  <c r="AD24" i="1"/>
  <c r="AL23" i="1"/>
  <c r="AK23" i="1"/>
  <c r="AJ23" i="1"/>
  <c r="AI23" i="1"/>
  <c r="AH23" i="1"/>
  <c r="AE23" i="1"/>
  <c r="AD23" i="1"/>
  <c r="AD22" i="1"/>
  <c r="C22" i="1"/>
  <c r="AH21" i="1"/>
  <c r="AE21" i="1"/>
  <c r="C21" i="1"/>
  <c r="AL20" i="1"/>
  <c r="AI20" i="1"/>
  <c r="AH20" i="1"/>
  <c r="AE20" i="1"/>
  <c r="AD20" i="1"/>
  <c r="C20" i="1"/>
  <c r="AL19" i="1"/>
  <c r="AK19" i="1"/>
  <c r="AJ19" i="1"/>
  <c r="AI19" i="1"/>
  <c r="AH19" i="1"/>
  <c r="AD19" i="1"/>
  <c r="C19" i="1"/>
  <c r="AE19" i="1" s="1"/>
  <c r="AD18" i="1"/>
  <c r="C18" i="1"/>
  <c r="AL17" i="1"/>
  <c r="AJ17" i="1"/>
  <c r="AI17" i="1"/>
  <c r="AE17" i="1"/>
  <c r="AD17" i="1"/>
  <c r="C17" i="1"/>
  <c r="C16" i="1"/>
  <c r="C15" i="1"/>
  <c r="AK11" i="1"/>
  <c r="AJ11" i="1"/>
  <c r="AI11" i="1"/>
  <c r="AH11" i="1"/>
  <c r="AK10" i="1"/>
  <c r="AJ10" i="1"/>
  <c r="AI10" i="1"/>
  <c r="AH10" i="1"/>
  <c r="AJ269" i="20"/>
  <c r="Z269" i="20"/>
  <c r="K269" i="20"/>
  <c r="AR263" i="20"/>
  <c r="AJ259" i="20"/>
  <c r="Z259" i="20"/>
  <c r="F259" i="20"/>
  <c r="A259" i="20"/>
  <c r="K259" i="20" s="1"/>
  <c r="AR253" i="20"/>
  <c r="AJ249" i="20"/>
  <c r="Z249" i="20"/>
  <c r="A249" i="20"/>
  <c r="AR243" i="20"/>
  <c r="AP242" i="20"/>
  <c r="AJ239" i="20"/>
  <c r="Z239" i="20"/>
  <c r="A239" i="20"/>
  <c r="AR233" i="20"/>
  <c r="AP232" i="20"/>
  <c r="AJ229" i="20"/>
  <c r="Z229" i="20"/>
  <c r="F229" i="20"/>
  <c r="AR223" i="20"/>
  <c r="AJ219" i="20"/>
  <c r="Z219" i="20"/>
  <c r="A219" i="20"/>
  <c r="AR213" i="20"/>
  <c r="AP212" i="20"/>
  <c r="AJ209" i="20"/>
  <c r="Z209" i="20"/>
  <c r="AR203" i="20"/>
  <c r="AJ199" i="20"/>
  <c r="Z199" i="20"/>
  <c r="A199" i="20"/>
  <c r="AR193" i="20"/>
  <c r="AP192" i="20"/>
  <c r="AJ189" i="20"/>
  <c r="Z189" i="20"/>
  <c r="AR183" i="20"/>
  <c r="CI179" i="20"/>
  <c r="BY179" i="20"/>
  <c r="AJ179" i="20"/>
  <c r="Z179" i="20"/>
  <c r="F179" i="20"/>
  <c r="A179" i="20"/>
  <c r="K179" i="20" s="1"/>
  <c r="CQ173" i="20"/>
  <c r="AR173" i="20"/>
  <c r="CI169" i="20"/>
  <c r="BY169" i="20"/>
  <c r="BJ169" i="20"/>
  <c r="AZ169" i="20"/>
  <c r="AJ169" i="20"/>
  <c r="Z169" i="20"/>
  <c r="F169" i="20"/>
  <c r="CQ163" i="20"/>
  <c r="AR163" i="20"/>
  <c r="CO162" i="20"/>
  <c r="AP162" i="20"/>
  <c r="CI159" i="20"/>
  <c r="BY159" i="20"/>
  <c r="AJ159" i="20"/>
  <c r="Z159" i="20"/>
  <c r="A159" i="20"/>
  <c r="CQ153" i="20"/>
  <c r="AR153" i="20"/>
  <c r="CI149" i="20"/>
  <c r="BY149" i="20"/>
  <c r="BJ149" i="20"/>
  <c r="BE149" i="20"/>
  <c r="AJ149" i="20"/>
  <c r="Z149" i="20"/>
  <c r="CQ143" i="20"/>
  <c r="AR143" i="20"/>
  <c r="AP142" i="20"/>
  <c r="CI139" i="20"/>
  <c r="BY139" i="20"/>
  <c r="AJ139" i="20"/>
  <c r="Z139" i="20"/>
  <c r="F139" i="20"/>
  <c r="A139" i="20"/>
  <c r="K139" i="20" s="1"/>
  <c r="CQ133" i="20"/>
  <c r="AR133" i="20"/>
  <c r="CI129" i="20"/>
  <c r="BY129" i="20"/>
  <c r="AZ129" i="20"/>
  <c r="AJ129" i="20"/>
  <c r="Z129" i="20"/>
  <c r="A129" i="20"/>
  <c r="K129" i="20" s="1"/>
  <c r="CQ123" i="20"/>
  <c r="AR123" i="20"/>
  <c r="CI119" i="20"/>
  <c r="BY119" i="20"/>
  <c r="AJ119" i="20"/>
  <c r="Z119" i="20"/>
  <c r="A119" i="20"/>
  <c r="K119" i="20" s="1"/>
  <c r="CQ113" i="20"/>
  <c r="AR113" i="20"/>
  <c r="CO112" i="20"/>
  <c r="AP112" i="20"/>
  <c r="CI109" i="20"/>
  <c r="BY109" i="20"/>
  <c r="BJ109" i="20"/>
  <c r="BE109" i="20"/>
  <c r="AJ109" i="20"/>
  <c r="Z109" i="20"/>
  <c r="CQ103" i="20"/>
  <c r="AR103" i="20"/>
  <c r="CO102" i="20"/>
  <c r="CI99" i="20"/>
  <c r="BY99" i="20"/>
  <c r="AJ99" i="20"/>
  <c r="Z99" i="20"/>
  <c r="K99" i="20"/>
  <c r="F99" i="20"/>
  <c r="A99" i="20"/>
  <c r="CQ93" i="20"/>
  <c r="AR93" i="20"/>
  <c r="CI89" i="20"/>
  <c r="BY89" i="20"/>
  <c r="AZ89" i="20"/>
  <c r="AJ89" i="20"/>
  <c r="Z89" i="20"/>
  <c r="A89" i="20"/>
  <c r="CQ83" i="20"/>
  <c r="AR83" i="20"/>
  <c r="CI79" i="20"/>
  <c r="BY79" i="20"/>
  <c r="AJ79" i="20"/>
  <c r="Z79" i="20"/>
  <c r="A79" i="20"/>
  <c r="CQ73" i="20"/>
  <c r="AR73" i="20"/>
  <c r="CI69" i="20"/>
  <c r="BY69" i="20"/>
  <c r="BE69" i="20"/>
  <c r="BJ69" i="20" s="1"/>
  <c r="AJ69" i="20"/>
  <c r="Z69" i="20"/>
  <c r="F69" i="20"/>
  <c r="A69" i="20"/>
  <c r="K69" i="20" s="1"/>
  <c r="CQ63" i="20"/>
  <c r="AR63" i="20"/>
  <c r="CO62" i="20"/>
  <c r="AP62" i="20"/>
  <c r="CI59" i="20"/>
  <c r="BY59" i="20"/>
  <c r="AJ59" i="20"/>
  <c r="Z59" i="20"/>
  <c r="CQ53" i="20"/>
  <c r="AR53" i="20"/>
  <c r="AP52" i="20"/>
  <c r="CI49" i="20"/>
  <c r="BY49" i="20"/>
  <c r="BE49" i="20"/>
  <c r="BJ49" i="20" s="1"/>
  <c r="AZ49" i="20"/>
  <c r="AJ49" i="20"/>
  <c r="Z49" i="20"/>
  <c r="CQ43" i="20"/>
  <c r="AR43" i="20"/>
  <c r="CO42" i="20"/>
  <c r="CI39" i="20"/>
  <c r="BY39" i="20"/>
  <c r="AJ39" i="20"/>
  <c r="Z39" i="20"/>
  <c r="A39" i="20"/>
  <c r="CQ33" i="20"/>
  <c r="AR33" i="20"/>
  <c r="CO32" i="20"/>
  <c r="AP32" i="20"/>
  <c r="CI29" i="20"/>
  <c r="BY29" i="20"/>
  <c r="BE29" i="20"/>
  <c r="AJ29" i="20"/>
  <c r="Z29" i="20"/>
  <c r="F29" i="20"/>
  <c r="CQ23" i="20"/>
  <c r="AR23" i="20"/>
  <c r="CI19" i="20"/>
  <c r="BY19" i="20"/>
  <c r="BE19" i="20"/>
  <c r="AJ19" i="20"/>
  <c r="Z19" i="20"/>
  <c r="F19" i="20"/>
  <c r="A19" i="20"/>
  <c r="K19" i="20" s="1"/>
  <c r="CQ13" i="20"/>
  <c r="AR13" i="20"/>
  <c r="CI9" i="20"/>
  <c r="BY9" i="20"/>
  <c r="AZ9" i="20"/>
  <c r="AJ9" i="20"/>
  <c r="Z9" i="20"/>
  <c r="A9" i="20"/>
  <c r="CQ3" i="20"/>
  <c r="AR3" i="20"/>
  <c r="AP2" i="20"/>
  <c r="AP252" i="20" s="1"/>
  <c r="E53" i="19"/>
  <c r="D53" i="19"/>
  <c r="BE179" i="20" s="1"/>
  <c r="C53" i="19"/>
  <c r="AZ179" i="20" s="1"/>
  <c r="BJ179" i="20" s="1"/>
  <c r="B53" i="19"/>
  <c r="D52" i="19"/>
  <c r="BE169" i="20" s="1"/>
  <c r="C52" i="19"/>
  <c r="B52" i="19"/>
  <c r="E51" i="19"/>
  <c r="D51" i="19"/>
  <c r="BE159" i="20" s="1"/>
  <c r="BJ159" i="20" s="1"/>
  <c r="C51" i="19"/>
  <c r="AZ159" i="20" s="1"/>
  <c r="B51" i="19"/>
  <c r="E50" i="19"/>
  <c r="D50" i="19"/>
  <c r="C50" i="19"/>
  <c r="AZ149" i="20" s="1"/>
  <c r="B50" i="19"/>
  <c r="D49" i="19"/>
  <c r="BE139" i="20" s="1"/>
  <c r="C49" i="19"/>
  <c r="AZ139" i="20" s="1"/>
  <c r="BJ139" i="20" s="1"/>
  <c r="B49" i="19"/>
  <c r="D48" i="19"/>
  <c r="C48" i="19"/>
  <c r="B48" i="19"/>
  <c r="D47" i="19"/>
  <c r="C47" i="19"/>
  <c r="AZ119" i="20" s="1"/>
  <c r="B47" i="19"/>
  <c r="D46" i="19"/>
  <c r="C46" i="19"/>
  <c r="AZ109" i="20" s="1"/>
  <c r="B46" i="19"/>
  <c r="D45" i="19"/>
  <c r="C45" i="19"/>
  <c r="AZ99" i="20" s="1"/>
  <c r="B45" i="19"/>
  <c r="D44" i="19"/>
  <c r="BE89" i="20" s="1"/>
  <c r="BJ89" i="20" s="1"/>
  <c r="C44" i="19"/>
  <c r="B44" i="19"/>
  <c r="D43" i="19"/>
  <c r="BE79" i="20" s="1"/>
  <c r="BJ79" i="20" s="1"/>
  <c r="C43" i="19"/>
  <c r="AZ79" i="20" s="1"/>
  <c r="B43" i="19"/>
  <c r="E42" i="19"/>
  <c r="D42" i="19"/>
  <c r="C42" i="19"/>
  <c r="AZ69" i="20" s="1"/>
  <c r="B42" i="19"/>
  <c r="D41" i="19"/>
  <c r="BE59" i="20" s="1"/>
  <c r="BJ59" i="20" s="1"/>
  <c r="C41" i="19"/>
  <c r="AZ59" i="20" s="1"/>
  <c r="B41" i="19"/>
  <c r="D40" i="19"/>
  <c r="E40" i="19" s="1"/>
  <c r="C40" i="19"/>
  <c r="B40" i="19"/>
  <c r="D39" i="19"/>
  <c r="BE39" i="20" s="1"/>
  <c r="BJ39" i="20" s="1"/>
  <c r="C39" i="19"/>
  <c r="AZ39" i="20" s="1"/>
  <c r="B39" i="19"/>
  <c r="E38" i="19"/>
  <c r="D38" i="19"/>
  <c r="C38" i="19"/>
  <c r="AZ29" i="20" s="1"/>
  <c r="BJ29" i="20" s="1"/>
  <c r="B38" i="19"/>
  <c r="D37" i="19"/>
  <c r="C37" i="19"/>
  <c r="AZ19" i="20" s="1"/>
  <c r="BJ19" i="20" s="1"/>
  <c r="B37" i="19"/>
  <c r="D36" i="19"/>
  <c r="E36" i="19" s="1"/>
  <c r="C36" i="19"/>
  <c r="B36" i="19"/>
  <c r="D35" i="19"/>
  <c r="F269" i="20" s="1"/>
  <c r="C35" i="19"/>
  <c r="A269" i="20" s="1"/>
  <c r="B35" i="19"/>
  <c r="D34" i="19"/>
  <c r="C34" i="19"/>
  <c r="E34" i="19" s="1"/>
  <c r="B34" i="19"/>
  <c r="D33" i="19"/>
  <c r="F249" i="20" s="1"/>
  <c r="C33" i="19"/>
  <c r="B33" i="19"/>
  <c r="D32" i="19"/>
  <c r="F239" i="20" s="1"/>
  <c r="C32" i="19"/>
  <c r="B32" i="19"/>
  <c r="D31" i="19"/>
  <c r="C31" i="19"/>
  <c r="A229" i="20" s="1"/>
  <c r="K229" i="20" s="1"/>
  <c r="B31" i="19"/>
  <c r="E30" i="19"/>
  <c r="D30" i="19"/>
  <c r="F219" i="20" s="1"/>
  <c r="C30" i="19"/>
  <c r="B30" i="19"/>
  <c r="D29" i="19"/>
  <c r="F209" i="20" s="1"/>
  <c r="C29" i="19"/>
  <c r="A209" i="20" s="1"/>
  <c r="K209" i="20" s="1"/>
  <c r="B29" i="19"/>
  <c r="D28" i="19"/>
  <c r="F199" i="20" s="1"/>
  <c r="K199" i="20" s="1"/>
  <c r="C28" i="19"/>
  <c r="B28" i="19"/>
  <c r="D27" i="19"/>
  <c r="F189" i="20" s="1"/>
  <c r="K189" i="20" s="1"/>
  <c r="C27" i="19"/>
  <c r="A189" i="20" s="1"/>
  <c r="B27" i="19"/>
  <c r="E26" i="19"/>
  <c r="D26" i="19"/>
  <c r="C26" i="19"/>
  <c r="B26" i="19"/>
  <c r="D25" i="19"/>
  <c r="C25" i="19"/>
  <c r="E25" i="19" s="1"/>
  <c r="B25" i="19"/>
  <c r="D24" i="19"/>
  <c r="F159" i="20" s="1"/>
  <c r="C24" i="19"/>
  <c r="B24" i="19"/>
  <c r="D23" i="19"/>
  <c r="F149" i="20" s="1"/>
  <c r="C23" i="19"/>
  <c r="A149" i="20" s="1"/>
  <c r="K149" i="20" s="1"/>
  <c r="B23" i="19"/>
  <c r="D22" i="19"/>
  <c r="C22" i="19"/>
  <c r="E22" i="19" s="1"/>
  <c r="B22" i="19"/>
  <c r="D21" i="19"/>
  <c r="F129" i="20" s="1"/>
  <c r="C21" i="19"/>
  <c r="B21" i="19"/>
  <c r="E20" i="19"/>
  <c r="D20" i="19"/>
  <c r="F119" i="20" s="1"/>
  <c r="C20" i="19"/>
  <c r="B20" i="19"/>
  <c r="D19" i="19"/>
  <c r="F109" i="20" s="1"/>
  <c r="C19" i="19"/>
  <c r="E19" i="19" s="1"/>
  <c r="B19" i="19"/>
  <c r="E18" i="19"/>
  <c r="D18" i="19"/>
  <c r="C18" i="19"/>
  <c r="B18" i="19"/>
  <c r="E17" i="19"/>
  <c r="D17" i="19"/>
  <c r="F89" i="20" s="1"/>
  <c r="K89" i="20" s="1"/>
  <c r="C17" i="19"/>
  <c r="B17" i="19"/>
  <c r="D16" i="19"/>
  <c r="E16" i="19" s="1"/>
  <c r="C16" i="19"/>
  <c r="B16" i="19"/>
  <c r="E15" i="19"/>
  <c r="D15" i="19"/>
  <c r="C15" i="19"/>
  <c r="B15" i="19"/>
  <c r="E14" i="19"/>
  <c r="D14" i="19"/>
  <c r="F59" i="20" s="1"/>
  <c r="C14" i="19"/>
  <c r="A59" i="20" s="1"/>
  <c r="K59" i="20" s="1"/>
  <c r="B14" i="19"/>
  <c r="D13" i="19"/>
  <c r="F49" i="20" s="1"/>
  <c r="C13" i="19"/>
  <c r="B13" i="19"/>
  <c r="D12" i="19"/>
  <c r="E12" i="19" s="1"/>
  <c r="C12" i="19"/>
  <c r="B12" i="19"/>
  <c r="D11" i="19"/>
  <c r="C11" i="19"/>
  <c r="A29" i="20" s="1"/>
  <c r="K29" i="20" s="1"/>
  <c r="B11" i="19"/>
  <c r="E10" i="19"/>
  <c r="D10" i="19"/>
  <c r="C10" i="19"/>
  <c r="C8" i="19" s="1"/>
  <c r="B10" i="19"/>
  <c r="E9" i="19"/>
  <c r="D9" i="19"/>
  <c r="C9" i="19"/>
  <c r="B9" i="19"/>
  <c r="J8" i="19"/>
  <c r="H8" i="19"/>
  <c r="A2" i="19"/>
  <c r="G1" i="19"/>
  <c r="AL52" i="10"/>
  <c r="W52" i="10"/>
  <c r="S52" i="10"/>
  <c r="W51" i="10"/>
  <c r="S51" i="10"/>
  <c r="AL51" i="10" s="1"/>
  <c r="W50" i="10"/>
  <c r="S50" i="10"/>
  <c r="AL50" i="10" s="1"/>
  <c r="AL49" i="10"/>
  <c r="W49" i="10"/>
  <c r="S49" i="10"/>
  <c r="BB75" i="24" s="1"/>
  <c r="AL48" i="10"/>
  <c r="W48" i="10"/>
  <c r="S48" i="10"/>
  <c r="AL47" i="10"/>
  <c r="W47" i="10"/>
  <c r="S47" i="10"/>
  <c r="W46" i="10"/>
  <c r="S46" i="10"/>
  <c r="AL46" i="10" s="1"/>
  <c r="AL45" i="10"/>
  <c r="W45" i="10"/>
  <c r="S45" i="10"/>
  <c r="AL44" i="10"/>
  <c r="W44" i="10"/>
  <c r="S44" i="10"/>
  <c r="AL43" i="10"/>
  <c r="W43" i="10"/>
  <c r="S43" i="10"/>
  <c r="W42" i="10"/>
  <c r="S42" i="10"/>
  <c r="AL42" i="10" s="1"/>
  <c r="W41" i="10"/>
  <c r="S41" i="10"/>
  <c r="AL41" i="10" s="1"/>
  <c r="AL40" i="10"/>
  <c r="W40" i="10"/>
  <c r="S40" i="10"/>
  <c r="AL39" i="10"/>
  <c r="W39" i="10"/>
  <c r="S39" i="10"/>
  <c r="W38" i="10"/>
  <c r="S38" i="10"/>
  <c r="AL38" i="10" s="1"/>
  <c r="AL37" i="10"/>
  <c r="W37" i="10"/>
  <c r="S37" i="10"/>
  <c r="BB63" i="24" s="1"/>
  <c r="W36" i="10"/>
  <c r="S36" i="10"/>
  <c r="AL36" i="10" s="1"/>
  <c r="AN35" i="10"/>
  <c r="Z35" i="10"/>
  <c r="W35" i="10"/>
  <c r="S35" i="10"/>
  <c r="AL35" i="10" s="1"/>
  <c r="W34" i="10"/>
  <c r="S34" i="10"/>
  <c r="AL34" i="10" s="1"/>
  <c r="W33" i="10"/>
  <c r="S33" i="10"/>
  <c r="AL33" i="10" s="1"/>
  <c r="W32" i="10"/>
  <c r="S32" i="10"/>
  <c r="AL31" i="10"/>
  <c r="W31" i="10"/>
  <c r="S31" i="10"/>
  <c r="AL30" i="10"/>
  <c r="W30" i="10"/>
  <c r="S30" i="10"/>
  <c r="V81" i="24" s="1"/>
  <c r="W29" i="10"/>
  <c r="S29" i="10"/>
  <c r="AL29" i="10" s="1"/>
  <c r="W28" i="10"/>
  <c r="S28" i="10"/>
  <c r="S7" i="10" s="1"/>
  <c r="AL27" i="10"/>
  <c r="AF27" i="10"/>
  <c r="W27" i="10"/>
  <c r="S27" i="10"/>
  <c r="AL26" i="10"/>
  <c r="W26" i="10"/>
  <c r="S26" i="10"/>
  <c r="W25" i="10"/>
  <c r="S25" i="10"/>
  <c r="AL25" i="10" s="1"/>
  <c r="W24" i="10"/>
  <c r="S24" i="10"/>
  <c r="AL24" i="10" s="1"/>
  <c r="AL23" i="10"/>
  <c r="W23" i="10"/>
  <c r="S23" i="10"/>
  <c r="AL22" i="10"/>
  <c r="Z22" i="10"/>
  <c r="AN22" i="10" s="1"/>
  <c r="W22" i="10"/>
  <c r="S22" i="10"/>
  <c r="W21" i="10"/>
  <c r="S21" i="10"/>
  <c r="AL21" i="10" s="1"/>
  <c r="AN20" i="10"/>
  <c r="Z20" i="10"/>
  <c r="W20" i="10"/>
  <c r="S20" i="10"/>
  <c r="AL20" i="10" s="1"/>
  <c r="Z19" i="10"/>
  <c r="AN19" i="10" s="1"/>
  <c r="W19" i="10"/>
  <c r="S19" i="10"/>
  <c r="AL19" i="10" s="1"/>
  <c r="AL18" i="10"/>
  <c r="W18" i="10"/>
  <c r="S18" i="10"/>
  <c r="AF17" i="10"/>
  <c r="Z17" i="10"/>
  <c r="AN17" i="10" s="1"/>
  <c r="W17" i="10"/>
  <c r="S17" i="10"/>
  <c r="AL17" i="10" s="1"/>
  <c r="AL16" i="10"/>
  <c r="Z16" i="10"/>
  <c r="AN16" i="10" s="1"/>
  <c r="W16" i="10"/>
  <c r="S16" i="10"/>
  <c r="Z15" i="10"/>
  <c r="W15" i="10"/>
  <c r="S15" i="10"/>
  <c r="AL14" i="10"/>
  <c r="W14" i="10"/>
  <c r="S14" i="10"/>
  <c r="V65" i="24" s="1"/>
  <c r="AL13" i="10"/>
  <c r="W13" i="10"/>
  <c r="S13" i="10"/>
  <c r="W12" i="10"/>
  <c r="S12" i="10"/>
  <c r="D12" i="10"/>
  <c r="AL11" i="10"/>
  <c r="W11" i="10"/>
  <c r="S11" i="10"/>
  <c r="B11" i="10"/>
  <c r="AL10" i="10"/>
  <c r="W10" i="10"/>
  <c r="S10" i="10"/>
  <c r="D10" i="10"/>
  <c r="AL9" i="10"/>
  <c r="W9" i="10"/>
  <c r="S9" i="10"/>
  <c r="AN8" i="10"/>
  <c r="AN7" i="10" s="1"/>
  <c r="Z8" i="10"/>
  <c r="Z7" i="10" s="1"/>
  <c r="W8" i="10"/>
  <c r="W7" i="10" s="1"/>
  <c r="S8" i="10"/>
  <c r="AL8" i="10" s="1"/>
  <c r="AD7" i="10"/>
  <c r="AA7" i="10"/>
  <c r="X7" i="10"/>
  <c r="Q7" i="10"/>
  <c r="O7" i="10"/>
  <c r="M7" i="10"/>
  <c r="K7" i="10"/>
  <c r="A8" i="19" s="1"/>
  <c r="D3" i="10"/>
  <c r="AF51" i="10" s="1"/>
  <c r="L1" i="10"/>
  <c r="C180" i="24"/>
  <c r="C179" i="24"/>
  <c r="C178" i="24"/>
  <c r="C175" i="24"/>
  <c r="C174" i="24"/>
  <c r="C173" i="24"/>
  <c r="C171" i="24"/>
  <c r="C170" i="24"/>
  <c r="C169" i="24"/>
  <c r="C168" i="24"/>
  <c r="C167" i="24"/>
  <c r="C166" i="24"/>
  <c r="C165" i="24"/>
  <c r="C164" i="24"/>
  <c r="C163" i="24"/>
  <c r="C161" i="24"/>
  <c r="C158" i="24"/>
  <c r="C155" i="24"/>
  <c r="C153" i="24"/>
  <c r="C151" i="24"/>
  <c r="C150" i="24"/>
  <c r="C149" i="24"/>
  <c r="C147" i="24"/>
  <c r="C145" i="24"/>
  <c r="C144" i="24"/>
  <c r="C143" i="24"/>
  <c r="C141" i="24"/>
  <c r="C140" i="24"/>
  <c r="C139" i="24"/>
  <c r="C138" i="24"/>
  <c r="C137" i="24"/>
  <c r="C128" i="24"/>
  <c r="C160" i="24" s="1"/>
  <c r="C127" i="24"/>
  <c r="C159" i="24" s="1"/>
  <c r="C126" i="24"/>
  <c r="C125" i="24"/>
  <c r="C157" i="24" s="1"/>
  <c r="C124" i="24"/>
  <c r="C156" i="24" s="1"/>
  <c r="AX123" i="24"/>
  <c r="AN123" i="24"/>
  <c r="AI123" i="24"/>
  <c r="C123" i="24"/>
  <c r="AX122" i="24"/>
  <c r="AN122" i="24"/>
  <c r="AI122" i="24"/>
  <c r="C122" i="24"/>
  <c r="C154" i="24" s="1"/>
  <c r="AX121" i="24"/>
  <c r="AN121" i="24"/>
  <c r="AI121" i="24"/>
  <c r="C121" i="24"/>
  <c r="AN120" i="24"/>
  <c r="AX120" i="24" s="1"/>
  <c r="AI120" i="24"/>
  <c r="C177" i="24" s="1"/>
  <c r="C120" i="24"/>
  <c r="C152" i="24" s="1"/>
  <c r="AX119" i="24"/>
  <c r="AN119" i="24"/>
  <c r="AI119" i="24"/>
  <c r="C176" i="24" s="1"/>
  <c r="C119" i="24"/>
  <c r="AI118" i="24"/>
  <c r="C118" i="24"/>
  <c r="AI117" i="24"/>
  <c r="C117" i="24"/>
  <c r="AI116" i="24"/>
  <c r="C116" i="24"/>
  <c r="C148" i="24" s="1"/>
  <c r="AI115" i="24"/>
  <c r="C172" i="24" s="1"/>
  <c r="C115" i="24"/>
  <c r="AI114" i="24"/>
  <c r="C114" i="24"/>
  <c r="C146" i="24" s="1"/>
  <c r="AI113" i="24"/>
  <c r="C113" i="24"/>
  <c r="AI112" i="24"/>
  <c r="C112" i="24"/>
  <c r="AI111" i="24"/>
  <c r="C111" i="24"/>
  <c r="AI110" i="24"/>
  <c r="C110" i="24"/>
  <c r="C142" i="24" s="1"/>
  <c r="AI109" i="24"/>
  <c r="C109" i="24"/>
  <c r="AI108" i="24"/>
  <c r="C108" i="24"/>
  <c r="AI107" i="24"/>
  <c r="C107" i="24"/>
  <c r="AI106" i="24"/>
  <c r="C106" i="24"/>
  <c r="AI105" i="24"/>
  <c r="C162" i="24" s="1"/>
  <c r="C105" i="24"/>
  <c r="AI104" i="24"/>
  <c r="C104" i="24"/>
  <c r="AJ102" i="24"/>
  <c r="AN101" i="24"/>
  <c r="F96" i="24"/>
  <c r="AL96" i="24" s="1"/>
  <c r="AX91" i="24"/>
  <c r="D90" i="24"/>
  <c r="AK90" i="24" s="1"/>
  <c r="AJ88" i="24"/>
  <c r="D87" i="24"/>
  <c r="AK87" i="24" s="1"/>
  <c r="G83" i="24"/>
  <c r="B83" i="24"/>
  <c r="V82" i="24"/>
  <c r="G82" i="24"/>
  <c r="L82" i="24" s="1"/>
  <c r="B82" i="24"/>
  <c r="G81" i="24"/>
  <c r="L81" i="24" s="1"/>
  <c r="B81" i="24"/>
  <c r="V80" i="24"/>
  <c r="L80" i="24" s="1"/>
  <c r="G80" i="24"/>
  <c r="B80" i="24"/>
  <c r="G79" i="24"/>
  <c r="B79" i="24"/>
  <c r="BB78" i="24"/>
  <c r="AR78" i="24" s="1"/>
  <c r="AM78" i="24"/>
  <c r="AH78" i="24"/>
  <c r="V78" i="24"/>
  <c r="G78" i="24"/>
  <c r="L78" i="24" s="1"/>
  <c r="B78" i="24"/>
  <c r="BB77" i="24"/>
  <c r="AM77" i="24"/>
  <c r="AR77" i="24" s="1"/>
  <c r="AH77" i="24"/>
  <c r="V77" i="24"/>
  <c r="G77" i="24"/>
  <c r="L77" i="24" s="1"/>
  <c r="B77" i="24"/>
  <c r="BB76" i="24"/>
  <c r="AM76" i="24"/>
  <c r="AR76" i="24" s="1"/>
  <c r="AH76" i="24"/>
  <c r="V76" i="24"/>
  <c r="G76" i="24"/>
  <c r="L76" i="24" s="1"/>
  <c r="B76" i="24"/>
  <c r="AM75" i="24"/>
  <c r="AH75" i="24"/>
  <c r="G75" i="24"/>
  <c r="B75" i="24"/>
  <c r="BB74" i="24"/>
  <c r="AR74" i="24" s="1"/>
  <c r="AM74" i="24"/>
  <c r="AH74" i="24"/>
  <c r="V74" i="24"/>
  <c r="L74" i="24" s="1"/>
  <c r="G74" i="24"/>
  <c r="B74" i="24"/>
  <c r="BB73" i="24"/>
  <c r="AR73" i="24" s="1"/>
  <c r="AM73" i="24"/>
  <c r="AH73" i="24"/>
  <c r="V73" i="24"/>
  <c r="L73" i="24" s="1"/>
  <c r="G73" i="24"/>
  <c r="B73" i="24"/>
  <c r="BB72" i="24"/>
  <c r="AM72" i="24"/>
  <c r="AR72" i="24" s="1"/>
  <c r="AH72" i="24"/>
  <c r="V72" i="24"/>
  <c r="L72" i="24" s="1"/>
  <c r="G72" i="24"/>
  <c r="B72" i="24"/>
  <c r="BB71" i="24"/>
  <c r="AM71" i="24"/>
  <c r="AR71" i="24" s="1"/>
  <c r="AH71" i="24"/>
  <c r="V71" i="24"/>
  <c r="G71" i="24"/>
  <c r="L71" i="24" s="1"/>
  <c r="B71" i="24"/>
  <c r="BB70" i="24"/>
  <c r="AM70" i="24"/>
  <c r="AR70" i="24" s="1"/>
  <c r="AH70" i="24"/>
  <c r="G70" i="24"/>
  <c r="G84" i="24" s="1"/>
  <c r="B70" i="24"/>
  <c r="BB69" i="24"/>
  <c r="AM69" i="24"/>
  <c r="AR69" i="24" s="1"/>
  <c r="AH69" i="24"/>
  <c r="V69" i="24"/>
  <c r="L69" i="24" s="1"/>
  <c r="G69" i="24"/>
  <c r="B69" i="24"/>
  <c r="BB68" i="24"/>
  <c r="AM68" i="24"/>
  <c r="AR68" i="24" s="1"/>
  <c r="AH68" i="24"/>
  <c r="V68" i="24"/>
  <c r="L68" i="24" s="1"/>
  <c r="G68" i="24"/>
  <c r="B68" i="24"/>
  <c r="BB67" i="24"/>
  <c r="AR67" i="24" s="1"/>
  <c r="AM67" i="24"/>
  <c r="AH67" i="24"/>
  <c r="V67" i="24"/>
  <c r="L67" i="24"/>
  <c r="G67" i="24"/>
  <c r="B67" i="24"/>
  <c r="BB66" i="24"/>
  <c r="AR66" i="24"/>
  <c r="AM66" i="24"/>
  <c r="AH66" i="24"/>
  <c r="G66" i="24"/>
  <c r="B66" i="24"/>
  <c r="BB65" i="24"/>
  <c r="AM65" i="24"/>
  <c r="AR65" i="24" s="1"/>
  <c r="AH65" i="24"/>
  <c r="G65" i="24"/>
  <c r="L65" i="24" s="1"/>
  <c r="B65" i="24"/>
  <c r="AM64" i="24"/>
  <c r="AH64" i="24"/>
  <c r="V64" i="24"/>
  <c r="G64" i="24"/>
  <c r="L64" i="24" s="1"/>
  <c r="B64" i="24"/>
  <c r="AM63" i="24"/>
  <c r="AH63" i="24"/>
  <c r="G63" i="24"/>
  <c r="B63" i="24"/>
  <c r="BB62" i="24"/>
  <c r="AR62" i="24" s="1"/>
  <c r="AM62" i="24"/>
  <c r="AH62" i="24"/>
  <c r="V62" i="24"/>
  <c r="L62" i="24" s="1"/>
  <c r="G62" i="24"/>
  <c r="B62" i="24"/>
  <c r="BB61" i="24"/>
  <c r="AR61" i="24"/>
  <c r="AM61" i="24"/>
  <c r="AH61" i="24"/>
  <c r="V61" i="24"/>
  <c r="L61" i="24" s="1"/>
  <c r="G61" i="24"/>
  <c r="B61" i="24"/>
  <c r="BB60" i="24"/>
  <c r="AR60" i="24"/>
  <c r="AM60" i="24"/>
  <c r="AH60" i="24"/>
  <c r="V60" i="24"/>
  <c r="L60" i="24"/>
  <c r="G60" i="24"/>
  <c r="B60" i="24"/>
  <c r="BB59" i="24"/>
  <c r="AM59" i="24"/>
  <c r="AH59" i="24"/>
  <c r="V59" i="24"/>
  <c r="G59" i="24"/>
  <c r="L59" i="24" s="1"/>
  <c r="B59" i="24"/>
  <c r="AN50" i="24"/>
  <c r="L45" i="24"/>
  <c r="L40" i="24"/>
  <c r="L33" i="24"/>
  <c r="L30" i="24"/>
  <c r="L25" i="24"/>
  <c r="L38" i="24" s="1"/>
  <c r="L22" i="24"/>
  <c r="BS18" i="24"/>
  <c r="L18" i="24"/>
  <c r="K13" i="24"/>
  <c r="V11" i="24"/>
  <c r="B8" i="24"/>
  <c r="AK15" i="1" l="1"/>
  <c r="AH15" i="1"/>
  <c r="AE15" i="1"/>
  <c r="AD15" i="1"/>
  <c r="AL15" i="1"/>
  <c r="AI15" i="1" s="1"/>
  <c r="AJ15" i="1"/>
  <c r="AN15" i="10"/>
  <c r="E33" i="19"/>
  <c r="BE129" i="20"/>
  <c r="BJ129" i="20" s="1"/>
  <c r="E48" i="19"/>
  <c r="Z13" i="10"/>
  <c r="AN13" i="10" s="1"/>
  <c r="Z25" i="10"/>
  <c r="AN25" i="10" s="1"/>
  <c r="AF30" i="10"/>
  <c r="AF39" i="10"/>
  <c r="Z48" i="10"/>
  <c r="AF9" i="10"/>
  <c r="AR63" i="24"/>
  <c r="BE99" i="20"/>
  <c r="BJ99" i="20" s="1"/>
  <c r="E45" i="19"/>
  <c r="AR75" i="24"/>
  <c r="AM79" i="24"/>
  <c r="A84" i="24" s="1"/>
  <c r="Z52" i="10"/>
  <c r="AN52" i="10" s="1"/>
  <c r="AF47" i="10"/>
  <c r="Z46" i="10"/>
  <c r="AN46" i="10" s="1"/>
  <c r="AF41" i="10"/>
  <c r="Z40" i="10"/>
  <c r="AN40" i="10" s="1"/>
  <c r="AF35" i="10"/>
  <c r="Z34" i="10"/>
  <c r="AN34" i="10" s="1"/>
  <c r="AF29" i="10"/>
  <c r="Z28" i="10"/>
  <c r="AF14" i="10"/>
  <c r="Z12" i="10"/>
  <c r="AF49" i="10"/>
  <c r="Z44" i="10"/>
  <c r="AN44" i="10" s="1"/>
  <c r="AF32" i="10"/>
  <c r="Z27" i="10"/>
  <c r="AN27" i="10" s="1"/>
  <c r="AF12" i="10"/>
  <c r="Z11" i="10"/>
  <c r="AF45" i="10"/>
  <c r="Z49" i="10"/>
  <c r="AF37" i="10"/>
  <c r="Z32" i="10"/>
  <c r="AF24" i="10"/>
  <c r="AF19" i="10"/>
  <c r="AF13" i="10"/>
  <c r="AF50" i="10"/>
  <c r="Z45" i="10"/>
  <c r="AN45" i="10" s="1"/>
  <c r="Z41" i="10"/>
  <c r="AF33" i="10"/>
  <c r="Z51" i="10"/>
  <c r="AN51" i="10" s="1"/>
  <c r="Z47" i="10"/>
  <c r="Z33" i="10"/>
  <c r="AN33" i="10" s="1"/>
  <c r="Z30" i="10"/>
  <c r="Z24" i="10"/>
  <c r="AF18" i="10"/>
  <c r="AF43" i="10"/>
  <c r="Z38" i="10"/>
  <c r="Z21" i="10"/>
  <c r="Z18" i="10"/>
  <c r="AF10" i="10"/>
  <c r="Z9" i="10"/>
  <c r="AF36" i="10"/>
  <c r="AF31" i="10"/>
  <c r="AF28" i="10"/>
  <c r="Z14" i="10"/>
  <c r="Z43" i="10"/>
  <c r="Z36" i="10"/>
  <c r="AF25" i="10"/>
  <c r="Z10" i="10"/>
  <c r="AN10" i="10" s="1"/>
  <c r="AF52" i="10"/>
  <c r="Z50" i="10"/>
  <c r="AN50" i="10" s="1"/>
  <c r="AF48" i="10"/>
  <c r="AF46" i="10"/>
  <c r="AF34" i="10"/>
  <c r="Z31" i="10"/>
  <c r="AF22" i="10"/>
  <c r="AF15" i="10"/>
  <c r="AF11" i="10"/>
  <c r="D7" i="10"/>
  <c r="AF42" i="10"/>
  <c r="Z39" i="10"/>
  <c r="AN39" i="10" s="1"/>
  <c r="Z37" i="10"/>
  <c r="Z29" i="10"/>
  <c r="AF23" i="10"/>
  <c r="AF16" i="10"/>
  <c r="Z26" i="10"/>
  <c r="Z23" i="10"/>
  <c r="AF20" i="10"/>
  <c r="AF8" i="10"/>
  <c r="AF7" i="10" s="1"/>
  <c r="Z42" i="10"/>
  <c r="B13" i="10"/>
  <c r="AF26" i="10"/>
  <c r="AF40" i="10"/>
  <c r="AL28" i="10"/>
  <c r="V79" i="24"/>
  <c r="L79" i="24" s="1"/>
  <c r="AR59" i="24"/>
  <c r="L3" i="10"/>
  <c r="V63" i="24"/>
  <c r="L63" i="24" s="1"/>
  <c r="L84" i="24" s="1"/>
  <c r="AL12" i="10"/>
  <c r="AF21" i="10"/>
  <c r="L46" i="24"/>
  <c r="BS19" i="24" s="1"/>
  <c r="V83" i="24"/>
  <c r="L83" i="24" s="1"/>
  <c r="AL32" i="10"/>
  <c r="AF38" i="10"/>
  <c r="AF44" i="10"/>
  <c r="E32" i="19"/>
  <c r="E35" i="19"/>
  <c r="K239" i="20"/>
  <c r="C136" i="24"/>
  <c r="D102" i="24"/>
  <c r="V66" i="24"/>
  <c r="L66" i="24" s="1"/>
  <c r="AL15" i="10"/>
  <c r="BE119" i="20"/>
  <c r="BJ119" i="20" s="1"/>
  <c r="E47" i="19"/>
  <c r="K159" i="20"/>
  <c r="K219" i="20"/>
  <c r="BB64" i="24"/>
  <c r="AR64" i="24" s="1"/>
  <c r="E24" i="19"/>
  <c r="V70" i="24"/>
  <c r="L70" i="24" s="1"/>
  <c r="E39" i="19"/>
  <c r="E41" i="19"/>
  <c r="K249" i="20"/>
  <c r="AE16" i="1"/>
  <c r="AL16" i="1"/>
  <c r="AK16" i="1" s="1"/>
  <c r="AJ16" i="1"/>
  <c r="AI16" i="1"/>
  <c r="AH16" i="1"/>
  <c r="AD16" i="1"/>
  <c r="E27" i="19"/>
  <c r="E29" i="19"/>
  <c r="D8" i="19"/>
  <c r="E44" i="19"/>
  <c r="AL7" i="10"/>
  <c r="E11" i="19"/>
  <c r="E21" i="19"/>
  <c r="E23" i="19"/>
  <c r="BE9" i="20"/>
  <c r="BJ9" i="20" s="1"/>
  <c r="K39" i="20"/>
  <c r="V75" i="24"/>
  <c r="L75" i="24" s="1"/>
  <c r="E13" i="19"/>
  <c r="A49" i="20"/>
  <c r="K49" i="20" s="1"/>
  <c r="F9" i="20"/>
  <c r="K9" i="20" s="1"/>
  <c r="AP42" i="20"/>
  <c r="CO52" i="20"/>
  <c r="F79" i="20"/>
  <c r="K79" i="20" s="1"/>
  <c r="AP102" i="20"/>
  <c r="AP152" i="20"/>
  <c r="AE22" i="1"/>
  <c r="AH22" i="1"/>
  <c r="CO152" i="20"/>
  <c r="A169" i="20"/>
  <c r="K169" i="20" s="1"/>
  <c r="AP202" i="20"/>
  <c r="AJ18" i="1"/>
  <c r="AH18" i="1"/>
  <c r="AP92" i="20"/>
  <c r="CO142" i="20"/>
  <c r="AE18" i="1"/>
  <c r="AP22" i="20"/>
  <c r="CO92" i="20"/>
  <c r="A109" i="20"/>
  <c r="K109" i="20" s="1"/>
  <c r="AP182" i="20"/>
  <c r="CO22" i="20"/>
  <c r="AP82" i="20"/>
  <c r="AP132" i="20"/>
  <c r="AP262" i="20"/>
  <c r="AL18" i="1"/>
  <c r="AK18" i="1" s="1"/>
  <c r="AL22" i="1"/>
  <c r="E28" i="19"/>
  <c r="E31" i="19"/>
  <c r="E37" i="19"/>
  <c r="E43" i="19"/>
  <c r="E46" i="19"/>
  <c r="E49" i="19"/>
  <c r="E52" i="19"/>
  <c r="AP12" i="20"/>
  <c r="CO82" i="20"/>
  <c r="CO132" i="20"/>
  <c r="AP222" i="20"/>
  <c r="CO12" i="20"/>
  <c r="AL21" i="1"/>
  <c r="AI21" i="1" s="1"/>
  <c r="F39" i="20"/>
  <c r="AP72" i="20"/>
  <c r="AP122" i="20"/>
  <c r="AP172" i="20"/>
  <c r="CO2" i="20"/>
  <c r="CO72" i="20"/>
  <c r="CO122" i="20"/>
  <c r="CO172" i="20"/>
  <c r="AD21" i="1"/>
  <c r="AK20" i="1"/>
  <c r="AK17" i="1"/>
  <c r="AH17" i="1"/>
  <c r="AJ20" i="1"/>
  <c r="AL14" i="26"/>
  <c r="P99" i="24" l="1"/>
  <c r="B94" i="24"/>
  <c r="AH94" i="24" s="1"/>
  <c r="D14" i="10"/>
  <c r="AN47" i="10"/>
  <c r="AR79" i="24"/>
  <c r="AR83" i="24" s="1"/>
  <c r="AN29" i="10"/>
  <c r="AN9" i="10"/>
  <c r="AN23" i="10"/>
  <c r="AN28" i="10"/>
  <c r="AI18" i="1"/>
  <c r="BB79" i="24"/>
  <c r="AN26" i="10"/>
  <c r="AN37" i="10"/>
  <c r="AN32" i="10"/>
  <c r="AN31" i="10"/>
  <c r="AN14" i="10"/>
  <c r="AN18" i="10"/>
  <c r="AN48" i="10"/>
  <c r="L48" i="24"/>
  <c r="AK22" i="1"/>
  <c r="AJ22" i="1"/>
  <c r="AI22" i="1"/>
  <c r="AK14" i="26"/>
  <c r="AJ14" i="26"/>
  <c r="P14" i="26" s="1"/>
  <c r="R14" i="26" s="1"/>
  <c r="AI14" i="26"/>
  <c r="AN30" i="10"/>
  <c r="AN41" i="10"/>
  <c r="AN38" i="10"/>
  <c r="AN49" i="10"/>
  <c r="AN11" i="10"/>
  <c r="AN12" i="10"/>
  <c r="V84" i="24"/>
  <c r="BB83" i="24" s="1"/>
  <c r="AN21" i="10"/>
  <c r="AJ21" i="1"/>
  <c r="AN36" i="10"/>
  <c r="AN42" i="10"/>
  <c r="AN24" i="10"/>
  <c r="AM83" i="24"/>
  <c r="E8" i="19"/>
  <c r="AK21" i="1"/>
  <c r="V10" i="24"/>
  <c r="AN43" i="10"/>
  <c r="AC35" i="10" l="1"/>
  <c r="AC8" i="10"/>
  <c r="AC11" i="10"/>
  <c r="AC29" i="10"/>
  <c r="AC24" i="10"/>
  <c r="AC39" i="10"/>
  <c r="AC30" i="10"/>
  <c r="AC15" i="10"/>
  <c r="AC27" i="10"/>
  <c r="AC17" i="10"/>
  <c r="AC18" i="10"/>
  <c r="AC44" i="10"/>
  <c r="AC20" i="10"/>
  <c r="AC13" i="10"/>
  <c r="AC38" i="10"/>
  <c r="AC43" i="10"/>
  <c r="AC34" i="10"/>
  <c r="AC41" i="10"/>
  <c r="AC37" i="10"/>
  <c r="AC21" i="10"/>
  <c r="AC12" i="10"/>
  <c r="AC48" i="10"/>
  <c r="AC45" i="10"/>
  <c r="AC31" i="10"/>
  <c r="AC46" i="10"/>
  <c r="AC33" i="10"/>
  <c r="AC52" i="10"/>
  <c r="AC40" i="10"/>
  <c r="AC42" i="10"/>
  <c r="AC50" i="10"/>
  <c r="AC51" i="10"/>
  <c r="AC36" i="10"/>
  <c r="AC14" i="10"/>
  <c r="AC10" i="10"/>
  <c r="AC25" i="10"/>
  <c r="AC28" i="10"/>
  <c r="AC32" i="10"/>
  <c r="AC9" i="10"/>
  <c r="AC19" i="10"/>
  <c r="AC22" i="10"/>
  <c r="AC49" i="10"/>
  <c r="AC47" i="10"/>
  <c r="AC26" i="10"/>
  <c r="AC23" i="10"/>
  <c r="AC16" i="10"/>
  <c r="AV99" i="24"/>
  <c r="D172" i="24"/>
  <c r="AN115" i="24" s="1"/>
  <c r="AX115" i="24" s="1"/>
  <c r="D170" i="24"/>
  <c r="AN113" i="24" s="1"/>
  <c r="AX113" i="24" s="1"/>
  <c r="D137" i="24"/>
  <c r="H105" i="24" s="1"/>
  <c r="R105" i="24" s="1"/>
  <c r="D144" i="24"/>
  <c r="H112" i="24" s="1"/>
  <c r="R112" i="24" s="1"/>
  <c r="D156" i="24"/>
  <c r="H124" i="24" s="1"/>
  <c r="R124" i="24" s="1"/>
  <c r="D164" i="24"/>
  <c r="AN107" i="24" s="1"/>
  <c r="AX107" i="24" s="1"/>
  <c r="D140" i="24"/>
  <c r="H108" i="24" s="1"/>
  <c r="R108" i="24" s="1"/>
  <c r="D150" i="24"/>
  <c r="H118" i="24" s="1"/>
  <c r="R118" i="24" s="1"/>
  <c r="D136" i="24"/>
  <c r="H104" i="24" s="1"/>
  <c r="D142" i="24"/>
  <c r="H110" i="24" s="1"/>
  <c r="R110" i="24" s="1"/>
  <c r="D173" i="24"/>
  <c r="AN116" i="24" s="1"/>
  <c r="AX116" i="24" s="1"/>
  <c r="D171" i="24"/>
  <c r="AN114" i="24" s="1"/>
  <c r="AX114" i="24" s="1"/>
  <c r="D165" i="24"/>
  <c r="AN108" i="24" s="1"/>
  <c r="AX108" i="24" s="1"/>
  <c r="D152" i="24"/>
  <c r="H120" i="24" s="1"/>
  <c r="R120" i="24" s="1"/>
  <c r="D166" i="24"/>
  <c r="AN109" i="24" s="1"/>
  <c r="AX109" i="24" s="1"/>
  <c r="D155" i="24"/>
  <c r="H123" i="24" s="1"/>
  <c r="R123" i="24" s="1"/>
  <c r="D141" i="24"/>
  <c r="H109" i="24" s="1"/>
  <c r="R109" i="24" s="1"/>
  <c r="D160" i="24"/>
  <c r="H128" i="24" s="1"/>
  <c r="R128" i="24" s="1"/>
  <c r="D158" i="24"/>
  <c r="H126" i="24" s="1"/>
  <c r="R126" i="24" s="1"/>
  <c r="D175" i="24"/>
  <c r="AN118" i="24" s="1"/>
  <c r="AX118" i="24" s="1"/>
  <c r="D147" i="24"/>
  <c r="H115" i="24" s="1"/>
  <c r="R115" i="24" s="1"/>
  <c r="D138" i="24"/>
  <c r="H106" i="24" s="1"/>
  <c r="R106" i="24" s="1"/>
  <c r="D169" i="24"/>
  <c r="AN112" i="24" s="1"/>
  <c r="AX112" i="24" s="1"/>
  <c r="D163" i="24"/>
  <c r="AN106" i="24" s="1"/>
  <c r="AX106" i="24" s="1"/>
  <c r="D157" i="24"/>
  <c r="H125" i="24" s="1"/>
  <c r="R125" i="24" s="1"/>
  <c r="D153" i="24"/>
  <c r="H121" i="24" s="1"/>
  <c r="R121" i="24" s="1"/>
  <c r="D151" i="24"/>
  <c r="H119" i="24" s="1"/>
  <c r="R119" i="24" s="1"/>
  <c r="D145" i="24"/>
  <c r="H113" i="24" s="1"/>
  <c r="R113" i="24" s="1"/>
  <c r="D174" i="24"/>
  <c r="AN117" i="24" s="1"/>
  <c r="AX117" i="24" s="1"/>
  <c r="D139" i="24"/>
  <c r="H107" i="24" s="1"/>
  <c r="R107" i="24" s="1"/>
  <c r="D161" i="24"/>
  <c r="AN104" i="24" s="1"/>
  <c r="D167" i="24"/>
  <c r="AN110" i="24" s="1"/>
  <c r="AX110" i="24" s="1"/>
  <c r="D143" i="24"/>
  <c r="H111" i="24" s="1"/>
  <c r="R111" i="24" s="1"/>
  <c r="D162" i="24"/>
  <c r="AN105" i="24" s="1"/>
  <c r="AX105" i="24" s="1"/>
  <c r="D168" i="24"/>
  <c r="AN111" i="24" s="1"/>
  <c r="AX111" i="24" s="1"/>
  <c r="D148" i="24"/>
  <c r="H116" i="24" s="1"/>
  <c r="R116" i="24" s="1"/>
  <c r="D154" i="24"/>
  <c r="H122" i="24" s="1"/>
  <c r="R122" i="24" s="1"/>
  <c r="D149" i="24"/>
  <c r="H117" i="24" s="1"/>
  <c r="R117" i="24" s="1"/>
  <c r="D146" i="24"/>
  <c r="H114" i="24" s="1"/>
  <c r="R114" i="24" s="1"/>
  <c r="D159" i="24"/>
  <c r="H127" i="24" s="1"/>
  <c r="R127" i="24" s="1"/>
  <c r="U14" i="26"/>
  <c r="T14" i="26"/>
  <c r="K14" i="24"/>
  <c r="BS17" i="24" s="1"/>
  <c r="BS20" i="24" s="1"/>
  <c r="D16" i="10" s="1"/>
  <c r="Z9" i="24"/>
  <c r="G19" i="19" l="1"/>
  <c r="U109" i="20" s="1"/>
  <c r="U18" i="10"/>
  <c r="F19" i="19" s="1"/>
  <c r="AN126" i="24"/>
  <c r="H129" i="24"/>
  <c r="R104" i="24"/>
  <c r="G17" i="19"/>
  <c r="U89" i="20" s="1"/>
  <c r="U16" i="10"/>
  <c r="F17" i="19" s="1"/>
  <c r="G11" i="19"/>
  <c r="U29" i="20" s="1"/>
  <c r="U10" i="10"/>
  <c r="F11" i="19" s="1"/>
  <c r="G49" i="19"/>
  <c r="BT139" i="20" s="1"/>
  <c r="U48" i="10"/>
  <c r="F49" i="19" s="1"/>
  <c r="U17" i="10"/>
  <c r="F18" i="19" s="1"/>
  <c r="G18" i="19"/>
  <c r="U99" i="20" s="1"/>
  <c r="G24" i="19"/>
  <c r="U159" i="20" s="1"/>
  <c r="U23" i="10"/>
  <c r="F24" i="19" s="1"/>
  <c r="G15" i="19"/>
  <c r="U69" i="20" s="1"/>
  <c r="U14" i="10"/>
  <c r="F15" i="19" s="1"/>
  <c r="G13" i="19"/>
  <c r="U49" i="20" s="1"/>
  <c r="U12" i="10"/>
  <c r="F13" i="19" s="1"/>
  <c r="G28" i="19"/>
  <c r="U199" i="20" s="1"/>
  <c r="U27" i="10"/>
  <c r="F28" i="19" s="1"/>
  <c r="U25" i="10"/>
  <c r="F26" i="19" s="1"/>
  <c r="G26" i="19"/>
  <c r="U179" i="20" s="1"/>
  <c r="G27" i="19"/>
  <c r="U189" i="20" s="1"/>
  <c r="U26" i="10"/>
  <c r="F27" i="19" s="1"/>
  <c r="G22" i="19"/>
  <c r="U139" i="20" s="1"/>
  <c r="U21" i="10"/>
  <c r="F22" i="19" s="1"/>
  <c r="G16" i="19"/>
  <c r="U79" i="20" s="1"/>
  <c r="U15" i="10"/>
  <c r="F16" i="19" s="1"/>
  <c r="G48" i="19"/>
  <c r="BT129" i="20" s="1"/>
  <c r="U47" i="10"/>
  <c r="F48" i="19" s="1"/>
  <c r="U51" i="10"/>
  <c r="F52" i="19" s="1"/>
  <c r="G52" i="19"/>
  <c r="BT169" i="20" s="1"/>
  <c r="G38" i="19"/>
  <c r="BT29" i="20" s="1"/>
  <c r="U37" i="10"/>
  <c r="F38" i="19" s="1"/>
  <c r="G31" i="19"/>
  <c r="U229" i="20" s="1"/>
  <c r="U30" i="10"/>
  <c r="F31" i="19" s="1"/>
  <c r="B17" i="10"/>
  <c r="W2" i="10"/>
  <c r="D18" i="10"/>
  <c r="G50" i="19"/>
  <c r="BT149" i="20" s="1"/>
  <c r="U49" i="10"/>
  <c r="F50" i="19" s="1"/>
  <c r="G51" i="19"/>
  <c r="BT159" i="20" s="1"/>
  <c r="U50" i="10"/>
  <c r="F51" i="19" s="1"/>
  <c r="G42" i="19"/>
  <c r="BT69" i="20" s="1"/>
  <c r="U41" i="10"/>
  <c r="F42" i="19" s="1"/>
  <c r="G40" i="19"/>
  <c r="BT49" i="20" s="1"/>
  <c r="U39" i="10"/>
  <c r="F40" i="19" s="1"/>
  <c r="G37" i="19"/>
  <c r="BT19" i="20" s="1"/>
  <c r="U36" i="10"/>
  <c r="F37" i="19" s="1"/>
  <c r="U22" i="10"/>
  <c r="F23" i="19" s="1"/>
  <c r="G23" i="19"/>
  <c r="U149" i="20" s="1"/>
  <c r="G43" i="19"/>
  <c r="BT79" i="20" s="1"/>
  <c r="U42" i="10"/>
  <c r="F43" i="19" s="1"/>
  <c r="G35" i="19"/>
  <c r="U269" i="20" s="1"/>
  <c r="U34" i="10"/>
  <c r="F35" i="19" s="1"/>
  <c r="U45" i="10"/>
  <c r="F46" i="19" s="1"/>
  <c r="G46" i="19"/>
  <c r="BT109" i="20" s="1"/>
  <c r="D21" i="10"/>
  <c r="G41" i="19"/>
  <c r="BT59" i="20" s="1"/>
  <c r="U40" i="10"/>
  <c r="F41" i="19" s="1"/>
  <c r="G44" i="19"/>
  <c r="BT89" i="20" s="1"/>
  <c r="U43" i="10"/>
  <c r="F44" i="19" s="1"/>
  <c r="G25" i="19"/>
  <c r="U169" i="20" s="1"/>
  <c r="U24" i="10"/>
  <c r="F25" i="19" s="1"/>
  <c r="AN124" i="24"/>
  <c r="B129" i="24" s="1"/>
  <c r="AX104" i="24"/>
  <c r="AX124" i="24" s="1"/>
  <c r="W14" i="26"/>
  <c r="U15" i="26"/>
  <c r="F1" i="26"/>
  <c r="C15" i="26"/>
  <c r="A15" i="26"/>
  <c r="G20" i="19"/>
  <c r="U119" i="20" s="1"/>
  <c r="U19" i="10"/>
  <c r="F20" i="19" s="1"/>
  <c r="G53" i="19"/>
  <c r="BT179" i="20" s="1"/>
  <c r="U52" i="10"/>
  <c r="F53" i="19" s="1"/>
  <c r="G39" i="19"/>
  <c r="BT39" i="20" s="1"/>
  <c r="U38" i="10"/>
  <c r="F39" i="19" s="1"/>
  <c r="G30" i="19"/>
  <c r="U219" i="20" s="1"/>
  <c r="U29" i="10"/>
  <c r="F30" i="19" s="1"/>
  <c r="G10" i="19"/>
  <c r="U19" i="20" s="1"/>
  <c r="U9" i="10"/>
  <c r="F10" i="19" s="1"/>
  <c r="G34" i="19"/>
  <c r="U259" i="20" s="1"/>
  <c r="U33" i="10"/>
  <c r="F34" i="19" s="1"/>
  <c r="G14" i="19"/>
  <c r="U59" i="20" s="1"/>
  <c r="U13" i="10"/>
  <c r="F14" i="19" s="1"/>
  <c r="G12" i="19"/>
  <c r="U39" i="20" s="1"/>
  <c r="U11" i="10"/>
  <c r="F12" i="19" s="1"/>
  <c r="G33" i="19"/>
  <c r="U249" i="20" s="1"/>
  <c r="U32" i="10"/>
  <c r="F33" i="19" s="1"/>
  <c r="G47" i="19"/>
  <c r="BT119" i="20" s="1"/>
  <c r="U46" i="10"/>
  <c r="F47" i="19" s="1"/>
  <c r="G21" i="19"/>
  <c r="U129" i="20" s="1"/>
  <c r="U20" i="10"/>
  <c r="F21" i="19" s="1"/>
  <c r="AC7" i="10"/>
  <c r="B15" i="10" s="1"/>
  <c r="G9" i="19"/>
  <c r="U8" i="10"/>
  <c r="G29" i="19"/>
  <c r="U209" i="20" s="1"/>
  <c r="U28" i="10"/>
  <c r="F29" i="19" s="1"/>
  <c r="G32" i="19"/>
  <c r="U239" i="20" s="1"/>
  <c r="U31" i="10"/>
  <c r="F32" i="19" s="1"/>
  <c r="G45" i="19"/>
  <c r="BT99" i="20" s="1"/>
  <c r="U44" i="10"/>
  <c r="F45" i="19" s="1"/>
  <c r="G36" i="19"/>
  <c r="BT9" i="20" s="1"/>
  <c r="U35" i="10"/>
  <c r="F36" i="19" s="1"/>
  <c r="I49" i="19" l="1"/>
  <c r="K49" i="19" s="1"/>
  <c r="L49" i="19" s="1"/>
  <c r="AW74" i="24"/>
  <c r="BG74" i="24" s="1"/>
  <c r="BO139" i="20"/>
  <c r="CD139" i="20" s="1"/>
  <c r="CN139" i="20" s="1"/>
  <c r="CS139" i="20" s="1"/>
  <c r="P19" i="20"/>
  <c r="AE19" i="20" s="1"/>
  <c r="AO19" i="20" s="1"/>
  <c r="AT19" i="20" s="1"/>
  <c r="I10" i="19"/>
  <c r="K10" i="19" s="1"/>
  <c r="L10" i="19" s="1"/>
  <c r="Q60" i="24"/>
  <c r="AA60" i="24" s="1"/>
  <c r="AW67" i="24"/>
  <c r="BG67" i="24" s="1"/>
  <c r="BO69" i="20"/>
  <c r="CD69" i="20" s="1"/>
  <c r="CN69" i="20" s="1"/>
  <c r="CS69" i="20" s="1"/>
  <c r="I42" i="19"/>
  <c r="K42" i="19" s="1"/>
  <c r="L42" i="19" s="1"/>
  <c r="P179" i="20"/>
  <c r="AE179" i="20" s="1"/>
  <c r="AO179" i="20" s="1"/>
  <c r="AT179" i="20" s="1"/>
  <c r="I26" i="19"/>
  <c r="K26" i="19" s="1"/>
  <c r="L26" i="19" s="1"/>
  <c r="Q76" i="24"/>
  <c r="AA76" i="24" s="1"/>
  <c r="AW61" i="24"/>
  <c r="BG61" i="24" s="1"/>
  <c r="BO9" i="20"/>
  <c r="CD9" i="20" s="1"/>
  <c r="CN9" i="20" s="1"/>
  <c r="CS9" i="20" s="1"/>
  <c r="I36" i="19"/>
  <c r="K36" i="19" s="1"/>
  <c r="L36" i="19" s="1"/>
  <c r="U16" i="26"/>
  <c r="C16" i="26"/>
  <c r="AW71" i="24"/>
  <c r="BG71" i="24" s="1"/>
  <c r="BO109" i="20"/>
  <c r="CD109" i="20" s="1"/>
  <c r="CN109" i="20" s="1"/>
  <c r="CS109" i="20" s="1"/>
  <c r="I46" i="19"/>
  <c r="K46" i="19" s="1"/>
  <c r="L46" i="19" s="1"/>
  <c r="P199" i="20"/>
  <c r="AE199" i="20" s="1"/>
  <c r="AO199" i="20" s="1"/>
  <c r="AT199" i="20" s="1"/>
  <c r="Q78" i="24"/>
  <c r="AA78" i="24" s="1"/>
  <c r="I28" i="19"/>
  <c r="K28" i="19" s="1"/>
  <c r="L28" i="19" s="1"/>
  <c r="P29" i="20"/>
  <c r="AE29" i="20" s="1"/>
  <c r="AO29" i="20" s="1"/>
  <c r="AT29" i="20" s="1"/>
  <c r="Q61" i="24"/>
  <c r="AA61" i="24" s="1"/>
  <c r="I11" i="19"/>
  <c r="K11" i="19" s="1"/>
  <c r="L11" i="19" s="1"/>
  <c r="P189" i="20"/>
  <c r="AE189" i="20" s="1"/>
  <c r="AO189" i="20" s="1"/>
  <c r="AT189" i="20" s="1"/>
  <c r="I27" i="19"/>
  <c r="K27" i="19" s="1"/>
  <c r="L27" i="19" s="1"/>
  <c r="Q77" i="24"/>
  <c r="AA77" i="24" s="1"/>
  <c r="AW73" i="24"/>
  <c r="BG73" i="24" s="1"/>
  <c r="I48" i="19"/>
  <c r="K48" i="19" s="1"/>
  <c r="L48" i="19" s="1"/>
  <c r="BO129" i="20"/>
  <c r="CD129" i="20" s="1"/>
  <c r="CN129" i="20" s="1"/>
  <c r="CS129" i="20" s="1"/>
  <c r="P49" i="20"/>
  <c r="AE49" i="20" s="1"/>
  <c r="AO49" i="20" s="1"/>
  <c r="AT49" i="20" s="1"/>
  <c r="I13" i="19"/>
  <c r="K13" i="19" s="1"/>
  <c r="L13" i="19" s="1"/>
  <c r="Q63" i="24"/>
  <c r="AA63" i="24" s="1"/>
  <c r="P89" i="20"/>
  <c r="AE89" i="20" s="1"/>
  <c r="AO89" i="20" s="1"/>
  <c r="AT89" i="20" s="1"/>
  <c r="I17" i="19"/>
  <c r="K17" i="19" s="1"/>
  <c r="L17" i="19" s="1"/>
  <c r="Q67" i="24"/>
  <c r="AA67" i="24" s="1"/>
  <c r="F9" i="19"/>
  <c r="U7" i="10"/>
  <c r="P129" i="20"/>
  <c r="AE129" i="20" s="1"/>
  <c r="AO129" i="20" s="1"/>
  <c r="AT129" i="20" s="1"/>
  <c r="I21" i="19"/>
  <c r="K21" i="19" s="1"/>
  <c r="L21" i="19" s="1"/>
  <c r="Q71" i="24"/>
  <c r="AA71" i="24" s="1"/>
  <c r="P219" i="20"/>
  <c r="AE219" i="20" s="1"/>
  <c r="AO219" i="20" s="1"/>
  <c r="AT219" i="20" s="1"/>
  <c r="Q80" i="24"/>
  <c r="AA80" i="24" s="1"/>
  <c r="I30" i="19"/>
  <c r="K30" i="19" s="1"/>
  <c r="L30" i="19" s="1"/>
  <c r="AW77" i="24"/>
  <c r="BG77" i="24" s="1"/>
  <c r="BO169" i="20"/>
  <c r="CD169" i="20" s="1"/>
  <c r="CN169" i="20" s="1"/>
  <c r="CS169" i="20" s="1"/>
  <c r="I52" i="19"/>
  <c r="K52" i="19" s="1"/>
  <c r="L52" i="19" s="1"/>
  <c r="P249" i="20"/>
  <c r="AE249" i="20" s="1"/>
  <c r="AO249" i="20" s="1"/>
  <c r="AT249" i="20" s="1"/>
  <c r="I33" i="19"/>
  <c r="K33" i="19" s="1"/>
  <c r="L33" i="19" s="1"/>
  <c r="Q83" i="24"/>
  <c r="AA83" i="24" s="1"/>
  <c r="AW64" i="24"/>
  <c r="BG64" i="24" s="1"/>
  <c r="BO39" i="20"/>
  <c r="CD39" i="20" s="1"/>
  <c r="CN39" i="20" s="1"/>
  <c r="CS39" i="20" s="1"/>
  <c r="I39" i="19"/>
  <c r="K39" i="19" s="1"/>
  <c r="L39" i="19" s="1"/>
  <c r="I43" i="19"/>
  <c r="K43" i="19" s="1"/>
  <c r="L43" i="19" s="1"/>
  <c r="AW68" i="24"/>
  <c r="BG68" i="24" s="1"/>
  <c r="BO79" i="20"/>
  <c r="CD79" i="20" s="1"/>
  <c r="CN79" i="20" s="1"/>
  <c r="CS79" i="20" s="1"/>
  <c r="AW75" i="24"/>
  <c r="BG75" i="24" s="1"/>
  <c r="BO149" i="20"/>
  <c r="CD149" i="20" s="1"/>
  <c r="CN149" i="20" s="1"/>
  <c r="CS149" i="20" s="1"/>
  <c r="I50" i="19"/>
  <c r="K50" i="19" s="1"/>
  <c r="L50" i="19" s="1"/>
  <c r="P79" i="20"/>
  <c r="AE79" i="20" s="1"/>
  <c r="AO79" i="20" s="1"/>
  <c r="AT79" i="20" s="1"/>
  <c r="I16" i="19"/>
  <c r="K16" i="19" s="1"/>
  <c r="L16" i="19" s="1"/>
  <c r="Q66" i="24"/>
  <c r="AA66" i="24" s="1"/>
  <c r="P69" i="20"/>
  <c r="AE69" i="20" s="1"/>
  <c r="AO69" i="20" s="1"/>
  <c r="AT69" i="20" s="1"/>
  <c r="I15" i="19"/>
  <c r="K15" i="19" s="1"/>
  <c r="L15" i="19" s="1"/>
  <c r="Q65" i="24"/>
  <c r="AA65" i="24" s="1"/>
  <c r="R129" i="24"/>
  <c r="AX126" i="24"/>
  <c r="S15" i="26"/>
  <c r="D15" i="26"/>
  <c r="AJ15" i="26"/>
  <c r="P15" i="26" s="1"/>
  <c r="O15" i="26"/>
  <c r="AI15" i="26"/>
  <c r="N15" i="26"/>
  <c r="AH15" i="26"/>
  <c r="V15" i="26" s="1"/>
  <c r="M15" i="26"/>
  <c r="AE15" i="26"/>
  <c r="L15" i="26"/>
  <c r="T15" i="26"/>
  <c r="R15" i="26"/>
  <c r="K15" i="26"/>
  <c r="AL15" i="26"/>
  <c r="AK15" i="26"/>
  <c r="AD15" i="26"/>
  <c r="W15" i="26"/>
  <c r="J15" i="26"/>
  <c r="F15" i="26"/>
  <c r="E15" i="26"/>
  <c r="H15" i="26"/>
  <c r="AW70" i="24"/>
  <c r="BG70" i="24" s="1"/>
  <c r="BO99" i="20"/>
  <c r="CD99" i="20" s="1"/>
  <c r="CN99" i="20" s="1"/>
  <c r="CS99" i="20" s="1"/>
  <c r="I45" i="19"/>
  <c r="K45" i="19" s="1"/>
  <c r="L45" i="19" s="1"/>
  <c r="P39" i="20"/>
  <c r="AE39" i="20" s="1"/>
  <c r="AO39" i="20" s="1"/>
  <c r="AT39" i="20" s="1"/>
  <c r="Q62" i="24"/>
  <c r="AA62" i="24" s="1"/>
  <c r="I12" i="19"/>
  <c r="K12" i="19" s="1"/>
  <c r="L12" i="19" s="1"/>
  <c r="AW78" i="24"/>
  <c r="BG78" i="24" s="1"/>
  <c r="I53" i="19"/>
  <c r="K53" i="19" s="1"/>
  <c r="L53" i="19" s="1"/>
  <c r="BO179" i="20"/>
  <c r="CD179" i="20" s="1"/>
  <c r="CN179" i="20" s="1"/>
  <c r="CS179" i="20" s="1"/>
  <c r="D26" i="10"/>
  <c r="AH44" i="10"/>
  <c r="AJ44" i="10" s="1"/>
  <c r="AH38" i="10"/>
  <c r="AJ38" i="10" s="1"/>
  <c r="AH32" i="10"/>
  <c r="AJ32" i="10" s="1"/>
  <c r="AH29" i="10"/>
  <c r="AJ29" i="10" s="1"/>
  <c r="AH24" i="10"/>
  <c r="AJ24" i="10" s="1"/>
  <c r="AH12" i="10"/>
  <c r="AJ12" i="10" s="1"/>
  <c r="AH37" i="10"/>
  <c r="AJ37" i="10" s="1"/>
  <c r="AH18" i="10"/>
  <c r="AJ18" i="10" s="1"/>
  <c r="AH9" i="10"/>
  <c r="AJ9" i="10" s="1"/>
  <c r="AH27" i="10"/>
  <c r="AJ27" i="10" s="1"/>
  <c r="AH41" i="10"/>
  <c r="AJ41" i="10" s="1"/>
  <c r="AH43" i="10"/>
  <c r="AJ43" i="10" s="1"/>
  <c r="AH20" i="10"/>
  <c r="AJ20" i="10" s="1"/>
  <c r="AH47" i="10"/>
  <c r="AJ47" i="10" s="1"/>
  <c r="AH45" i="10"/>
  <c r="AJ45" i="10" s="1"/>
  <c r="AH51" i="10"/>
  <c r="AJ51" i="10" s="1"/>
  <c r="AH13" i="10"/>
  <c r="AJ13" i="10" s="1"/>
  <c r="AH50" i="10"/>
  <c r="AJ50" i="10" s="1"/>
  <c r="AH46" i="10"/>
  <c r="AJ46" i="10" s="1"/>
  <c r="AH31" i="10"/>
  <c r="AJ31" i="10" s="1"/>
  <c r="AH39" i="10"/>
  <c r="AJ39" i="10" s="1"/>
  <c r="AH25" i="10"/>
  <c r="AJ25" i="10" s="1"/>
  <c r="AH34" i="10"/>
  <c r="AJ34" i="10" s="1"/>
  <c r="AH26" i="10"/>
  <c r="AJ26" i="10" s="1"/>
  <c r="AH42" i="10"/>
  <c r="AJ42" i="10" s="1"/>
  <c r="AH36" i="10"/>
  <c r="AJ36" i="10" s="1"/>
  <c r="AH8" i="10"/>
  <c r="AH49" i="10"/>
  <c r="AJ49" i="10" s="1"/>
  <c r="AH22" i="10"/>
  <c r="AJ22" i="10" s="1"/>
  <c r="AH33" i="10"/>
  <c r="AJ33" i="10" s="1"/>
  <c r="AH19" i="10"/>
  <c r="AJ19" i="10" s="1"/>
  <c r="AH40" i="10"/>
  <c r="AJ40" i="10" s="1"/>
  <c r="AH21" i="10"/>
  <c r="AJ21" i="10" s="1"/>
  <c r="AH52" i="10"/>
  <c r="AJ52" i="10" s="1"/>
  <c r="AH14" i="10"/>
  <c r="AJ14" i="10" s="1"/>
  <c r="AH11" i="10"/>
  <c r="AJ11" i="10" s="1"/>
  <c r="AH35" i="10"/>
  <c r="AJ35" i="10" s="1"/>
  <c r="AH10" i="10"/>
  <c r="AJ10" i="10" s="1"/>
  <c r="AH30" i="10"/>
  <c r="AJ30" i="10" s="1"/>
  <c r="AH23" i="10"/>
  <c r="AJ23" i="10" s="1"/>
  <c r="AH28" i="10"/>
  <c r="AJ28" i="10" s="1"/>
  <c r="AH48" i="10"/>
  <c r="AJ48" i="10" s="1"/>
  <c r="AH15" i="10"/>
  <c r="AJ15" i="10" s="1"/>
  <c r="AH17" i="10"/>
  <c r="AJ17" i="10" s="1"/>
  <c r="AH16" i="10"/>
  <c r="AJ16" i="10" s="1"/>
  <c r="P229" i="20"/>
  <c r="AE229" i="20" s="1"/>
  <c r="AO229" i="20" s="1"/>
  <c r="AT229" i="20" s="1"/>
  <c r="I31" i="19"/>
  <c r="K31" i="19" s="1"/>
  <c r="L31" i="19" s="1"/>
  <c r="Q81" i="24"/>
  <c r="AA81" i="24" s="1"/>
  <c r="AW63" i="24"/>
  <c r="BG63" i="24" s="1"/>
  <c r="BO29" i="20"/>
  <c r="CD29" i="20" s="1"/>
  <c r="CN29" i="20" s="1"/>
  <c r="CS29" i="20" s="1"/>
  <c r="I38" i="19"/>
  <c r="K38" i="19" s="1"/>
  <c r="L38" i="19" s="1"/>
  <c r="AW76" i="24"/>
  <c r="BG76" i="24" s="1"/>
  <c r="I51" i="19"/>
  <c r="K51" i="19" s="1"/>
  <c r="L51" i="19" s="1"/>
  <c r="BO159" i="20"/>
  <c r="CD159" i="20" s="1"/>
  <c r="CN159" i="20" s="1"/>
  <c r="CS159" i="20" s="1"/>
  <c r="P239" i="20"/>
  <c r="AE239" i="20" s="1"/>
  <c r="AO239" i="20" s="1"/>
  <c r="AT239" i="20" s="1"/>
  <c r="I32" i="19"/>
  <c r="K32" i="19" s="1"/>
  <c r="L32" i="19" s="1"/>
  <c r="Q82" i="24"/>
  <c r="AA82" i="24" s="1"/>
  <c r="P169" i="20"/>
  <c r="AE169" i="20" s="1"/>
  <c r="AO169" i="20" s="1"/>
  <c r="AT169" i="20" s="1"/>
  <c r="I25" i="19"/>
  <c r="K25" i="19" s="1"/>
  <c r="L25" i="19" s="1"/>
  <c r="Q75" i="24"/>
  <c r="AA75" i="24" s="1"/>
  <c r="P209" i="20"/>
  <c r="AE209" i="20" s="1"/>
  <c r="AO209" i="20" s="1"/>
  <c r="AT209" i="20" s="1"/>
  <c r="I29" i="19"/>
  <c r="K29" i="19" s="1"/>
  <c r="L29" i="19" s="1"/>
  <c r="Q79" i="24"/>
  <c r="AA79" i="24" s="1"/>
  <c r="P159" i="20"/>
  <c r="AE159" i="20" s="1"/>
  <c r="AO159" i="20" s="1"/>
  <c r="AT159" i="20" s="1"/>
  <c r="Q74" i="24"/>
  <c r="AA74" i="24" s="1"/>
  <c r="I24" i="19"/>
  <c r="K24" i="19" s="1"/>
  <c r="L24" i="19" s="1"/>
  <c r="AW66" i="24"/>
  <c r="BG66" i="24" s="1"/>
  <c r="I41" i="19"/>
  <c r="K41" i="19" s="1"/>
  <c r="L41" i="19" s="1"/>
  <c r="BO59" i="20"/>
  <c r="CD59" i="20" s="1"/>
  <c r="CN59" i="20" s="1"/>
  <c r="CS59" i="20" s="1"/>
  <c r="AW72" i="24"/>
  <c r="BG72" i="24" s="1"/>
  <c r="I47" i="19"/>
  <c r="K47" i="19" s="1"/>
  <c r="L47" i="19" s="1"/>
  <c r="BO119" i="20"/>
  <c r="CD119" i="20" s="1"/>
  <c r="CN119" i="20" s="1"/>
  <c r="CS119" i="20" s="1"/>
  <c r="AW60" i="24"/>
  <c r="BG60" i="24" s="1"/>
  <c r="I35" i="19"/>
  <c r="K35" i="19" s="1"/>
  <c r="L35" i="19" s="1"/>
  <c r="P269" i="20"/>
  <c r="AE269" i="20" s="1"/>
  <c r="AO269" i="20" s="1"/>
  <c r="AT269" i="20" s="1"/>
  <c r="BO89" i="20"/>
  <c r="CD89" i="20" s="1"/>
  <c r="CN89" i="20" s="1"/>
  <c r="CS89" i="20" s="1"/>
  <c r="AW69" i="24"/>
  <c r="BG69" i="24" s="1"/>
  <c r="I44" i="19"/>
  <c r="K44" i="19" s="1"/>
  <c r="L44" i="19" s="1"/>
  <c r="P149" i="20"/>
  <c r="AE149" i="20" s="1"/>
  <c r="AO149" i="20" s="1"/>
  <c r="AT149" i="20" s="1"/>
  <c r="I23" i="19"/>
  <c r="K23" i="19" s="1"/>
  <c r="L23" i="19" s="1"/>
  <c r="Q73" i="24"/>
  <c r="AA73" i="24" s="1"/>
  <c r="P139" i="20"/>
  <c r="AE139" i="20" s="1"/>
  <c r="AO139" i="20" s="1"/>
  <c r="AT139" i="20" s="1"/>
  <c r="I22" i="19"/>
  <c r="K22" i="19" s="1"/>
  <c r="L22" i="19" s="1"/>
  <c r="Q72" i="24"/>
  <c r="AA72" i="24" s="1"/>
  <c r="P59" i="20"/>
  <c r="AE59" i="20" s="1"/>
  <c r="AO59" i="20" s="1"/>
  <c r="AT59" i="20" s="1"/>
  <c r="I14" i="19"/>
  <c r="K14" i="19" s="1"/>
  <c r="L14" i="19" s="1"/>
  <c r="Q64" i="24"/>
  <c r="AA64" i="24" s="1"/>
  <c r="P119" i="20"/>
  <c r="AE119" i="20" s="1"/>
  <c r="AO119" i="20" s="1"/>
  <c r="AT119" i="20" s="1"/>
  <c r="I20" i="19"/>
  <c r="K20" i="19" s="1"/>
  <c r="L20" i="19" s="1"/>
  <c r="Q70" i="24"/>
  <c r="AA70" i="24" s="1"/>
  <c r="I37" i="19"/>
  <c r="K37" i="19" s="1"/>
  <c r="L37" i="19" s="1"/>
  <c r="AW62" i="24"/>
  <c r="BG62" i="24" s="1"/>
  <c r="BO19" i="20"/>
  <c r="CD19" i="20" s="1"/>
  <c r="CN19" i="20" s="1"/>
  <c r="CS19" i="20" s="1"/>
  <c r="P109" i="20"/>
  <c r="AE109" i="20" s="1"/>
  <c r="AO109" i="20" s="1"/>
  <c r="AT109" i="20" s="1"/>
  <c r="I19" i="19"/>
  <c r="K19" i="19" s="1"/>
  <c r="L19" i="19" s="1"/>
  <c r="Q69" i="24"/>
  <c r="AA69" i="24" s="1"/>
  <c r="G8" i="19"/>
  <c r="U9" i="20"/>
  <c r="AW59" i="24"/>
  <c r="P259" i="20"/>
  <c r="AE259" i="20" s="1"/>
  <c r="AO259" i="20" s="1"/>
  <c r="AT259" i="20" s="1"/>
  <c r="I34" i="19"/>
  <c r="K34" i="19" s="1"/>
  <c r="L34" i="19" s="1"/>
  <c r="A16" i="26"/>
  <c r="B15" i="26"/>
  <c r="AW65" i="24"/>
  <c r="BG65" i="24" s="1"/>
  <c r="BO49" i="20"/>
  <c r="CD49" i="20" s="1"/>
  <c r="CN49" i="20" s="1"/>
  <c r="CS49" i="20" s="1"/>
  <c r="I40" i="19"/>
  <c r="K40" i="19" s="1"/>
  <c r="L40" i="19" s="1"/>
  <c r="P99" i="20"/>
  <c r="AE99" i="20" s="1"/>
  <c r="AO99" i="20" s="1"/>
  <c r="AT99" i="20" s="1"/>
  <c r="I18" i="19"/>
  <c r="K18" i="19" s="1"/>
  <c r="L18" i="19" s="1"/>
  <c r="Q68" i="24"/>
  <c r="AA68" i="24" s="1"/>
  <c r="N103" i="24" l="1"/>
  <c r="AT126" i="24"/>
  <c r="AT103" i="24"/>
  <c r="AW79" i="24"/>
  <c r="BG59" i="24"/>
  <c r="BG79" i="24" s="1"/>
  <c r="AH7" i="10"/>
  <c r="AJ8" i="10"/>
  <c r="AJ7" i="10" s="1"/>
  <c r="A17" i="26"/>
  <c r="B16" i="26"/>
  <c r="AJ16" i="26"/>
  <c r="P16" i="26" s="1"/>
  <c r="O16" i="26"/>
  <c r="AE16" i="26"/>
  <c r="L16" i="26"/>
  <c r="AD16" i="26"/>
  <c r="K16" i="26"/>
  <c r="W16" i="26"/>
  <c r="J16" i="26"/>
  <c r="H16" i="26"/>
  <c r="M16" i="26"/>
  <c r="F16" i="26"/>
  <c r="AL16" i="26"/>
  <c r="E16" i="26"/>
  <c r="AK16" i="26"/>
  <c r="D16" i="26"/>
  <c r="AI16" i="26"/>
  <c r="AH16" i="26"/>
  <c r="V16" i="26" s="1"/>
  <c r="S16" i="26"/>
  <c r="R16" i="26"/>
  <c r="T16" i="26"/>
  <c r="N16" i="26"/>
  <c r="U17" i="26"/>
  <c r="C17" i="26"/>
  <c r="P9" i="20"/>
  <c r="AE9" i="20" s="1"/>
  <c r="AO9" i="20" s="1"/>
  <c r="AT9" i="20" s="1"/>
  <c r="I9" i="19"/>
  <c r="F8" i="19"/>
  <c r="Q59" i="24"/>
  <c r="C18" i="26" l="1"/>
  <c r="U18" i="26"/>
  <c r="Q84" i="24"/>
  <c r="AW83" i="24" s="1"/>
  <c r="AA59" i="24"/>
  <c r="AA84" i="24" s="1"/>
  <c r="BG83" i="24" s="1"/>
  <c r="I8" i="19"/>
  <c r="K9" i="19"/>
  <c r="AE17" i="26"/>
  <c r="L17" i="26"/>
  <c r="H17" i="26"/>
  <c r="F17" i="26"/>
  <c r="T17" i="26"/>
  <c r="E17" i="26"/>
  <c r="S17" i="26"/>
  <c r="D17" i="26"/>
  <c r="AK17" i="26"/>
  <c r="J17" i="26"/>
  <c r="AI17" i="26"/>
  <c r="AH17" i="26"/>
  <c r="V17" i="26" s="1"/>
  <c r="AD17" i="26"/>
  <c r="W17" i="26"/>
  <c r="M17" i="26"/>
  <c r="K17" i="26"/>
  <c r="AJ17" i="26"/>
  <c r="P17" i="26" s="1"/>
  <c r="R17" i="26"/>
  <c r="N17" i="26"/>
  <c r="AL17" i="26"/>
  <c r="O17" i="26"/>
  <c r="A18" i="26"/>
  <c r="B17" i="26"/>
  <c r="U19" i="26" l="1"/>
  <c r="C19" i="26"/>
  <c r="L9" i="19"/>
  <c r="L8" i="19" s="1"/>
  <c r="K8" i="19"/>
  <c r="H18" i="26"/>
  <c r="S18" i="26"/>
  <c r="D18" i="26"/>
  <c r="AL18" i="26"/>
  <c r="R18" i="26"/>
  <c r="AK18" i="26"/>
  <c r="AJ18" i="26"/>
  <c r="P18" i="26" s="1"/>
  <c r="O18" i="26"/>
  <c r="AD18" i="26"/>
  <c r="T18" i="26"/>
  <c r="N18" i="26"/>
  <c r="M18" i="26"/>
  <c r="W18" i="26"/>
  <c r="L18" i="26"/>
  <c r="K18" i="26"/>
  <c r="J18" i="26"/>
  <c r="F18" i="26"/>
  <c r="E18" i="26"/>
  <c r="AE18" i="26"/>
  <c r="AH18" i="26"/>
  <c r="V18" i="26" s="1"/>
  <c r="AI18" i="26"/>
  <c r="A19" i="26"/>
  <c r="B18" i="26"/>
  <c r="A20" i="26" l="1"/>
  <c r="B19" i="26"/>
  <c r="S19" i="26"/>
  <c r="D19" i="26"/>
  <c r="AJ19" i="26"/>
  <c r="P19" i="26" s="1"/>
  <c r="O19" i="26"/>
  <c r="AI19" i="26"/>
  <c r="N19" i="26"/>
  <c r="AH19" i="26"/>
  <c r="V19" i="26" s="1"/>
  <c r="M19" i="26"/>
  <c r="AE19" i="26"/>
  <c r="L19" i="26"/>
  <c r="R19" i="26"/>
  <c r="K19" i="26"/>
  <c r="J19" i="26"/>
  <c r="H19" i="26"/>
  <c r="AL19" i="26"/>
  <c r="F19" i="26"/>
  <c r="AD19" i="26"/>
  <c r="W19" i="26"/>
  <c r="T19" i="26"/>
  <c r="AK19" i="26"/>
  <c r="E19" i="26"/>
  <c r="C20" i="26"/>
  <c r="U20" i="26"/>
  <c r="AJ20" i="26" l="1"/>
  <c r="P20" i="26" s="1"/>
  <c r="O20" i="26"/>
  <c r="AE20" i="26"/>
  <c r="L20" i="26"/>
  <c r="AD20" i="26"/>
  <c r="K20" i="26"/>
  <c r="W20" i="26"/>
  <c r="J20" i="26"/>
  <c r="H20" i="26"/>
  <c r="F20" i="26"/>
  <c r="AK20" i="26"/>
  <c r="D20" i="26"/>
  <c r="AI20" i="26"/>
  <c r="AH20" i="26"/>
  <c r="V20" i="26" s="1"/>
  <c r="AL20" i="26"/>
  <c r="T20" i="26"/>
  <c r="S20" i="26"/>
  <c r="N20" i="26"/>
  <c r="R20" i="26"/>
  <c r="M20" i="26"/>
  <c r="E20" i="26"/>
  <c r="U21" i="26"/>
  <c r="C21" i="26"/>
  <c r="A21" i="26"/>
  <c r="B20" i="26"/>
  <c r="A22" i="26" l="1"/>
  <c r="B21" i="26"/>
  <c r="AI21" i="26"/>
  <c r="N21" i="26"/>
  <c r="AE21" i="26"/>
  <c r="L21" i="26"/>
  <c r="AD21" i="26"/>
  <c r="AL21" i="26"/>
  <c r="M21" i="26"/>
  <c r="AH21" i="26"/>
  <c r="V21" i="26" s="1"/>
  <c r="H21" i="26"/>
  <c r="W21" i="26"/>
  <c r="F21" i="26"/>
  <c r="E21" i="26"/>
  <c r="D21" i="26"/>
  <c r="AJ21" i="26"/>
  <c r="P21" i="26" s="1"/>
  <c r="T21" i="26"/>
  <c r="S21" i="26"/>
  <c r="R21" i="26"/>
  <c r="J21" i="26"/>
  <c r="AK21" i="26"/>
  <c r="K21" i="26"/>
  <c r="O21" i="26"/>
  <c r="U22" i="26"/>
  <c r="C22" i="26"/>
  <c r="U23" i="26" l="1"/>
  <c r="C23" i="26"/>
  <c r="AD22" i="26"/>
  <c r="K22" i="26"/>
  <c r="H22" i="26"/>
  <c r="F22" i="26"/>
  <c r="R22" i="26"/>
  <c r="AL22" i="26"/>
  <c r="N22" i="26"/>
  <c r="AK22" i="26"/>
  <c r="M22" i="26"/>
  <c r="AJ22" i="26"/>
  <c r="P22" i="26" s="1"/>
  <c r="L22" i="26"/>
  <c r="AI22" i="26"/>
  <c r="J22" i="26"/>
  <c r="AE22" i="26"/>
  <c r="W22" i="26"/>
  <c r="T22" i="26"/>
  <c r="S22" i="26"/>
  <c r="AH22" i="26"/>
  <c r="V22" i="26" s="1"/>
  <c r="O22" i="26"/>
  <c r="E22" i="26"/>
  <c r="D22" i="26"/>
  <c r="A23" i="26"/>
  <c r="B22" i="26"/>
  <c r="F23" i="26" l="1"/>
  <c r="S23" i="26"/>
  <c r="D23" i="26"/>
  <c r="AL23" i="26"/>
  <c r="R23" i="26"/>
  <c r="AD23" i="26"/>
  <c r="E23" i="26"/>
  <c r="T23" i="26"/>
  <c r="O23" i="26"/>
  <c r="N23" i="26"/>
  <c r="AJ23" i="26"/>
  <c r="P23" i="26" s="1"/>
  <c r="AH23" i="26"/>
  <c r="V23" i="26" s="1"/>
  <c r="AE23" i="26"/>
  <c r="W23" i="26"/>
  <c r="AK23" i="26"/>
  <c r="M23" i="26"/>
  <c r="L23" i="26"/>
  <c r="H23" i="26"/>
  <c r="AI23" i="26"/>
  <c r="K23" i="26"/>
  <c r="J23" i="26"/>
  <c r="A24" i="26"/>
  <c r="B23" i="26"/>
  <c r="C24" i="26"/>
  <c r="U24" i="26"/>
  <c r="AL24" i="26" l="1"/>
  <c r="R24" i="26"/>
  <c r="AJ24" i="26"/>
  <c r="P24" i="26" s="1"/>
  <c r="O24" i="26"/>
  <c r="AI24" i="26"/>
  <c r="N24" i="26"/>
  <c r="AK24" i="26"/>
  <c r="K24" i="26"/>
  <c r="AD24" i="26"/>
  <c r="F24" i="26"/>
  <c r="W24" i="26"/>
  <c r="E24" i="26"/>
  <c r="D24" i="26"/>
  <c r="AH24" i="26"/>
  <c r="V24" i="26" s="1"/>
  <c r="AE24" i="26"/>
  <c r="T24" i="26"/>
  <c r="S24" i="26"/>
  <c r="M24" i="26"/>
  <c r="L24" i="26"/>
  <c r="J24" i="26"/>
  <c r="H24" i="26"/>
  <c r="B24" i="26"/>
  <c r="A25" i="26"/>
  <c r="U25" i="26"/>
  <c r="C25" i="26"/>
  <c r="AI25" i="26" l="1"/>
  <c r="N25" i="26"/>
  <c r="AE25" i="26"/>
  <c r="L25" i="26"/>
  <c r="AD25" i="26"/>
  <c r="K25" i="26"/>
  <c r="R25" i="26"/>
  <c r="AL25" i="26"/>
  <c r="M25" i="26"/>
  <c r="AK25" i="26"/>
  <c r="J25" i="26"/>
  <c r="AJ25" i="26"/>
  <c r="P25" i="26" s="1"/>
  <c r="H25" i="26"/>
  <c r="AH25" i="26"/>
  <c r="V25" i="26" s="1"/>
  <c r="F25" i="26"/>
  <c r="W25" i="26"/>
  <c r="T25" i="26"/>
  <c r="S25" i="26"/>
  <c r="O25" i="26"/>
  <c r="E25" i="26"/>
  <c r="D25" i="26"/>
  <c r="B25" i="26"/>
  <c r="A26" i="26"/>
  <c r="U26" i="26"/>
  <c r="C26" i="26"/>
  <c r="U27" i="26" l="1"/>
  <c r="C27" i="26"/>
  <c r="A27" i="26"/>
  <c r="B26" i="26"/>
  <c r="AD26" i="26"/>
  <c r="K26" i="26"/>
  <c r="H26" i="26"/>
  <c r="F26" i="26"/>
  <c r="W26" i="26"/>
  <c r="R26" i="26"/>
  <c r="O26" i="26"/>
  <c r="AL26" i="26"/>
  <c r="N26" i="26"/>
  <c r="AK26" i="26"/>
  <c r="AI26" i="26"/>
  <c r="AH26" i="26"/>
  <c r="V26" i="26" s="1"/>
  <c r="AE26" i="26"/>
  <c r="T26" i="26"/>
  <c r="L26" i="26"/>
  <c r="J26" i="26"/>
  <c r="E26" i="26"/>
  <c r="D26" i="26"/>
  <c r="M26" i="26"/>
  <c r="AJ26" i="26"/>
  <c r="P26" i="26" s="1"/>
  <c r="S26" i="26"/>
  <c r="A28" i="26" l="1"/>
  <c r="B27" i="26"/>
  <c r="F27" i="26"/>
  <c r="S27" i="26"/>
  <c r="D27" i="26"/>
  <c r="AL27" i="26"/>
  <c r="R27" i="26"/>
  <c r="AI27" i="26"/>
  <c r="K27" i="26"/>
  <c r="AD27" i="26"/>
  <c r="E27" i="26"/>
  <c r="W27" i="26"/>
  <c r="T27" i="26"/>
  <c r="AJ27" i="26"/>
  <c r="P27" i="26" s="1"/>
  <c r="AH27" i="26"/>
  <c r="V27" i="26" s="1"/>
  <c r="AE27" i="26"/>
  <c r="AK27" i="26"/>
  <c r="O27" i="26"/>
  <c r="N27" i="26"/>
  <c r="M27" i="26"/>
  <c r="J27" i="26"/>
  <c r="H27" i="26"/>
  <c r="L27" i="26"/>
  <c r="C28" i="26"/>
  <c r="U28" i="26"/>
  <c r="AL28" i="26" l="1"/>
  <c r="R28" i="26"/>
  <c r="AJ28" i="26"/>
  <c r="P28" i="26" s="1"/>
  <c r="O28" i="26"/>
  <c r="AI28" i="26"/>
  <c r="N28" i="26"/>
  <c r="AK28" i="26"/>
  <c r="K28" i="26"/>
  <c r="AH28" i="26"/>
  <c r="V28" i="26" s="1"/>
  <c r="J28" i="26"/>
  <c r="AE28" i="26"/>
  <c r="H28" i="26"/>
  <c r="AD28" i="26"/>
  <c r="F28" i="26"/>
  <c r="W28" i="26"/>
  <c r="E28" i="26"/>
  <c r="D28" i="26"/>
  <c r="T28" i="26"/>
  <c r="L28" i="26"/>
  <c r="S28" i="26"/>
  <c r="M28" i="26"/>
  <c r="U29" i="26"/>
  <c r="C29" i="26"/>
  <c r="B28" i="26"/>
  <c r="A29" i="26"/>
  <c r="A30" i="26" l="1"/>
  <c r="B29" i="26"/>
  <c r="AI29" i="26"/>
  <c r="N29" i="26"/>
  <c r="AE29" i="26"/>
  <c r="L29" i="26"/>
  <c r="AD29" i="26"/>
  <c r="K29" i="26"/>
  <c r="R29" i="26"/>
  <c r="O29" i="26"/>
  <c r="AL29" i="26"/>
  <c r="M29" i="26"/>
  <c r="D29" i="26"/>
  <c r="AJ29" i="26"/>
  <c r="P29" i="26" s="1"/>
  <c r="AH29" i="26"/>
  <c r="V29" i="26" s="1"/>
  <c r="W29" i="26"/>
  <c r="AK29" i="26"/>
  <c r="T29" i="26"/>
  <c r="S29" i="26"/>
  <c r="J29" i="26"/>
  <c r="H29" i="26"/>
  <c r="F29" i="26"/>
  <c r="E29" i="26"/>
  <c r="U30" i="26"/>
  <c r="C30" i="26"/>
  <c r="AD30" i="26" l="1"/>
  <c r="K30" i="26"/>
  <c r="H30" i="26"/>
  <c r="F30" i="26"/>
  <c r="AI30" i="26"/>
  <c r="J30" i="26"/>
  <c r="W30" i="26"/>
  <c r="T30" i="26"/>
  <c r="S30" i="26"/>
  <c r="R30" i="26"/>
  <c r="D30" i="26"/>
  <c r="AK30" i="26"/>
  <c r="AJ30" i="26"/>
  <c r="P30" i="26" s="1"/>
  <c r="AH30" i="26"/>
  <c r="V30" i="26" s="1"/>
  <c r="AE30" i="26"/>
  <c r="AL30" i="26"/>
  <c r="O30" i="26"/>
  <c r="N30" i="26"/>
  <c r="E30" i="26"/>
  <c r="M30" i="26"/>
  <c r="L30" i="26"/>
  <c r="U31" i="26"/>
  <c r="C31" i="26"/>
  <c r="B30" i="26"/>
  <c r="A31" i="26"/>
  <c r="A32" i="26" l="1"/>
  <c r="B31" i="26"/>
  <c r="F31" i="26"/>
  <c r="S31" i="26"/>
  <c r="D31" i="26"/>
  <c r="AL31" i="26"/>
  <c r="R31" i="26"/>
  <c r="N31" i="26"/>
  <c r="AI31" i="26"/>
  <c r="K31" i="26"/>
  <c r="AH31" i="26"/>
  <c r="V31" i="26" s="1"/>
  <c r="J31" i="26"/>
  <c r="AE31" i="26"/>
  <c r="H31" i="26"/>
  <c r="AD31" i="26"/>
  <c r="E31" i="26"/>
  <c r="AK31" i="26"/>
  <c r="AJ31" i="26"/>
  <c r="P31" i="26" s="1"/>
  <c r="W31" i="26"/>
  <c r="O31" i="26"/>
  <c r="M31" i="26"/>
  <c r="L31" i="26"/>
  <c r="T31" i="26"/>
  <c r="C32" i="26"/>
  <c r="U32" i="26"/>
  <c r="AH32" i="26" l="1"/>
  <c r="V32" i="26" s="1"/>
  <c r="M32" i="26"/>
  <c r="S32" i="26"/>
  <c r="AL32" i="26"/>
  <c r="AK32" i="26"/>
  <c r="O32" i="26"/>
  <c r="R32" i="26"/>
  <c r="N32" i="26"/>
  <c r="L32" i="26"/>
  <c r="K32" i="26"/>
  <c r="E32" i="26"/>
  <c r="AJ32" i="26"/>
  <c r="P32" i="26" s="1"/>
  <c r="AI32" i="26"/>
  <c r="AE32" i="26"/>
  <c r="AD32" i="26"/>
  <c r="W32" i="26"/>
  <c r="T32" i="26"/>
  <c r="J32" i="26"/>
  <c r="H32" i="26"/>
  <c r="F32" i="26"/>
  <c r="D32" i="26"/>
  <c r="C33" i="26"/>
  <c r="U33" i="26"/>
  <c r="B32" i="26"/>
  <c r="A33" i="26"/>
  <c r="W33" i="26" l="1"/>
  <c r="J33" i="26"/>
  <c r="R33" i="26"/>
  <c r="AK33" i="26"/>
  <c r="O33" i="26"/>
  <c r="AJ33" i="26"/>
  <c r="P33" i="26" s="1"/>
  <c r="N33" i="26"/>
  <c r="AL33" i="26"/>
  <c r="K33" i="26"/>
  <c r="AE33" i="26"/>
  <c r="E33" i="26"/>
  <c r="AD33" i="26"/>
  <c r="D33" i="26"/>
  <c r="H33" i="26"/>
  <c r="AI33" i="26"/>
  <c r="M33" i="26"/>
  <c r="L33" i="26"/>
  <c r="F33" i="26"/>
  <c r="S33" i="26"/>
  <c r="T33" i="26"/>
  <c r="AH33" i="26"/>
  <c r="V33" i="26" s="1"/>
  <c r="U34" i="26"/>
  <c r="C34" i="26"/>
  <c r="A34" i="26"/>
  <c r="B33" i="26"/>
  <c r="T34" i="26" l="1"/>
  <c r="E34" i="26"/>
  <c r="AL34" i="26"/>
  <c r="AJ34" i="26"/>
  <c r="P34" i="26" s="1"/>
  <c r="N34" i="26"/>
  <c r="AI34" i="26"/>
  <c r="M34" i="26"/>
  <c r="O34" i="26"/>
  <c r="L34" i="26"/>
  <c r="K34" i="26"/>
  <c r="AK34" i="26"/>
  <c r="J34" i="26"/>
  <c r="H34" i="26"/>
  <c r="D34" i="26"/>
  <c r="AH34" i="26"/>
  <c r="V34" i="26" s="1"/>
  <c r="AE34" i="26"/>
  <c r="AD34" i="26"/>
  <c r="W34" i="26"/>
  <c r="S34" i="26"/>
  <c r="R34" i="26"/>
  <c r="F34" i="26"/>
  <c r="A35" i="26"/>
  <c r="B34" i="26"/>
  <c r="C35" i="26"/>
  <c r="U35" i="26"/>
  <c r="AK35" i="26" l="1"/>
  <c r="AL35" i="26"/>
  <c r="O35" i="26"/>
  <c r="AI35" i="26"/>
  <c r="M35" i="26"/>
  <c r="AH35" i="26"/>
  <c r="V35" i="26" s="1"/>
  <c r="L35" i="26"/>
  <c r="F35" i="26"/>
  <c r="J35" i="26"/>
  <c r="AE35" i="26"/>
  <c r="D35" i="26"/>
  <c r="AD35" i="26"/>
  <c r="W35" i="26"/>
  <c r="R35" i="26"/>
  <c r="K35" i="26"/>
  <c r="H35" i="26"/>
  <c r="E35" i="26"/>
  <c r="S35" i="26"/>
  <c r="N35" i="26"/>
  <c r="T35" i="26"/>
  <c r="AJ35" i="26"/>
  <c r="P35" i="26" s="1"/>
  <c r="B35" i="26"/>
  <c r="A36" i="26"/>
  <c r="U36" i="26"/>
  <c r="C36" i="26"/>
  <c r="C37" i="26" l="1"/>
  <c r="U37" i="26"/>
  <c r="AH36" i="26"/>
  <c r="V36" i="26" s="1"/>
  <c r="M36" i="26"/>
  <c r="AK36" i="26"/>
  <c r="O36" i="26"/>
  <c r="AI36" i="26"/>
  <c r="L36" i="26"/>
  <c r="AE36" i="26"/>
  <c r="K36" i="26"/>
  <c r="E36" i="26"/>
  <c r="W36" i="26"/>
  <c r="S36" i="26"/>
  <c r="R36" i="26"/>
  <c r="N36" i="26"/>
  <c r="AD36" i="26"/>
  <c r="T36" i="26"/>
  <c r="J36" i="26"/>
  <c r="H36" i="26"/>
  <c r="F36" i="26"/>
  <c r="AL36" i="26"/>
  <c r="AJ36" i="26"/>
  <c r="P36" i="26" s="1"/>
  <c r="D36" i="26"/>
  <c r="B36" i="26"/>
  <c r="A37" i="26"/>
  <c r="C38" i="26" l="1"/>
  <c r="U38" i="26"/>
  <c r="A38" i="26"/>
  <c r="B37" i="26"/>
  <c r="W37" i="26"/>
  <c r="J37" i="26"/>
  <c r="AJ37" i="26"/>
  <c r="P37" i="26" s="1"/>
  <c r="N37" i="26"/>
  <c r="AH37" i="26"/>
  <c r="V37" i="26" s="1"/>
  <c r="L37" i="26"/>
  <c r="AE37" i="26"/>
  <c r="K37" i="26"/>
  <c r="T37" i="26"/>
  <c r="D37" i="26"/>
  <c r="H37" i="26"/>
  <c r="AL37" i="26"/>
  <c r="F37" i="26"/>
  <c r="AK37" i="26"/>
  <c r="E37" i="26"/>
  <c r="AI37" i="26"/>
  <c r="S37" i="26"/>
  <c r="R37" i="26"/>
  <c r="O37" i="26"/>
  <c r="M37" i="26"/>
  <c r="AD37" i="26"/>
  <c r="T38" i="26" l="1"/>
  <c r="E38" i="26"/>
  <c r="AI38" i="26"/>
  <c r="M38" i="26"/>
  <c r="AE38" i="26"/>
  <c r="K38" i="26"/>
  <c r="AD38" i="26"/>
  <c r="J38" i="26"/>
  <c r="S38" i="26"/>
  <c r="AK38" i="26"/>
  <c r="F38" i="26"/>
  <c r="W38" i="26"/>
  <c r="R38" i="26"/>
  <c r="AL38" i="26"/>
  <c r="AJ38" i="26"/>
  <c r="P38" i="26" s="1"/>
  <c r="AH38" i="26"/>
  <c r="V38" i="26" s="1"/>
  <c r="O38" i="26"/>
  <c r="N38" i="26"/>
  <c r="L38" i="26"/>
  <c r="H38" i="26"/>
  <c r="D38" i="26"/>
  <c r="B38" i="26"/>
  <c r="A39" i="26"/>
  <c r="U39" i="26"/>
  <c r="C39" i="26"/>
  <c r="AD39" i="26" l="1"/>
  <c r="K39" i="26"/>
  <c r="F39" i="26"/>
  <c r="AK39" i="26"/>
  <c r="N39" i="26"/>
  <c r="AJ39" i="26"/>
  <c r="P39" i="26" s="1"/>
  <c r="L39" i="26"/>
  <c r="AI39" i="26"/>
  <c r="J39" i="26"/>
  <c r="AE39" i="26"/>
  <c r="S39" i="26"/>
  <c r="R39" i="26"/>
  <c r="O39" i="26"/>
  <c r="M39" i="26"/>
  <c r="E39" i="26"/>
  <c r="AH39" i="26"/>
  <c r="V39" i="26" s="1"/>
  <c r="W39" i="26"/>
  <c r="T39" i="26"/>
  <c r="H39" i="26"/>
  <c r="D39" i="26"/>
  <c r="AL39" i="26"/>
  <c r="B39" i="26"/>
  <c r="A40" i="26"/>
  <c r="U40" i="26"/>
  <c r="C40" i="26"/>
  <c r="C41" i="26" l="1"/>
  <c r="U41" i="26"/>
  <c r="A41" i="26"/>
  <c r="B40" i="26"/>
  <c r="F40" i="26"/>
  <c r="AL40" i="26"/>
  <c r="R40" i="26"/>
  <c r="AH40" i="26"/>
  <c r="V40" i="26" s="1"/>
  <c r="M40" i="26"/>
  <c r="T40" i="26"/>
  <c r="O40" i="26"/>
  <c r="AI40" i="26"/>
  <c r="J40" i="26"/>
  <c r="W40" i="26"/>
  <c r="N40" i="26"/>
  <c r="L40" i="26"/>
  <c r="K40" i="26"/>
  <c r="H40" i="26"/>
  <c r="AE40" i="26"/>
  <c r="S40" i="26"/>
  <c r="E40" i="26"/>
  <c r="D40" i="26"/>
  <c r="AK40" i="26"/>
  <c r="AJ40" i="26"/>
  <c r="P40" i="26" s="1"/>
  <c r="AD40" i="26"/>
  <c r="B41" i="26" l="1"/>
  <c r="A42" i="26"/>
  <c r="U42" i="26"/>
  <c r="C42" i="26"/>
  <c r="AL41" i="26"/>
  <c r="R41" i="26"/>
  <c r="AI41" i="26"/>
  <c r="N41" i="26"/>
  <c r="W41" i="26"/>
  <c r="J41" i="26"/>
  <c r="AE41" i="26"/>
  <c r="F41" i="26"/>
  <c r="D41" i="26"/>
  <c r="O41" i="26"/>
  <c r="S41" i="26"/>
  <c r="L41" i="26"/>
  <c r="K41" i="26"/>
  <c r="H41" i="26"/>
  <c r="E41" i="26"/>
  <c r="AK41" i="26"/>
  <c r="AJ41" i="26"/>
  <c r="P41" i="26" s="1"/>
  <c r="AH41" i="26"/>
  <c r="V41" i="26" s="1"/>
  <c r="AD41" i="26"/>
  <c r="T41" i="26"/>
  <c r="M41" i="26"/>
  <c r="AI42" i="26" l="1"/>
  <c r="N42" i="26"/>
  <c r="AD42" i="26"/>
  <c r="K42" i="26"/>
  <c r="T42" i="26"/>
  <c r="E42" i="26"/>
  <c r="AL42" i="26"/>
  <c r="M42" i="26"/>
  <c r="AJ42" i="26"/>
  <c r="P42" i="26" s="1"/>
  <c r="J42" i="26"/>
  <c r="AH42" i="26"/>
  <c r="V42" i="26" s="1"/>
  <c r="H42" i="26"/>
  <c r="F42" i="26"/>
  <c r="D42" i="26"/>
  <c r="AK42" i="26"/>
  <c r="O42" i="26"/>
  <c r="S42" i="26"/>
  <c r="R42" i="26"/>
  <c r="L42" i="26"/>
  <c r="AE42" i="26"/>
  <c r="W42" i="26"/>
  <c r="U43" i="26"/>
  <c r="C43" i="26"/>
  <c r="B42" i="26"/>
  <c r="A43" i="26"/>
  <c r="B43" i="26" l="1"/>
  <c r="A44" i="26"/>
  <c r="AD43" i="26"/>
  <c r="K43" i="26"/>
  <c r="F43" i="26"/>
  <c r="AK43" i="26"/>
  <c r="S43" i="26"/>
  <c r="O43" i="26"/>
  <c r="N43" i="26"/>
  <c r="AH43" i="26"/>
  <c r="V43" i="26" s="1"/>
  <c r="H43" i="26"/>
  <c r="L43" i="26"/>
  <c r="AL43" i="26"/>
  <c r="D43" i="26"/>
  <c r="AJ43" i="26"/>
  <c r="P43" i="26" s="1"/>
  <c r="AI43" i="26"/>
  <c r="AE43" i="26"/>
  <c r="W43" i="26"/>
  <c r="T43" i="26"/>
  <c r="R43" i="26"/>
  <c r="M43" i="26"/>
  <c r="J43" i="26"/>
  <c r="E43" i="26"/>
  <c r="U44" i="26"/>
  <c r="C44" i="26"/>
  <c r="C45" i="26" l="1"/>
  <c r="U45" i="26"/>
  <c r="B44" i="26"/>
  <c r="A45" i="26"/>
  <c r="F44" i="26"/>
  <c r="AL44" i="26"/>
  <c r="R44" i="26"/>
  <c r="AH44" i="26"/>
  <c r="V44" i="26" s="1"/>
  <c r="M44" i="26"/>
  <c r="AD44" i="26"/>
  <c r="E44" i="26"/>
  <c r="T44" i="26"/>
  <c r="N44" i="26"/>
  <c r="J44" i="26"/>
  <c r="AJ44" i="26"/>
  <c r="P44" i="26" s="1"/>
  <c r="AI44" i="26"/>
  <c r="AE44" i="26"/>
  <c r="W44" i="26"/>
  <c r="AK44" i="26"/>
  <c r="S44" i="26"/>
  <c r="O44" i="26"/>
  <c r="L44" i="26"/>
  <c r="K44" i="26"/>
  <c r="H44" i="26"/>
  <c r="D44" i="26"/>
  <c r="B45" i="26" l="1"/>
  <c r="A46" i="26"/>
  <c r="U46" i="26"/>
  <c r="C46" i="26"/>
  <c r="AL45" i="26"/>
  <c r="R45" i="26"/>
  <c r="AI45" i="26"/>
  <c r="N45" i="26"/>
  <c r="W45" i="26"/>
  <c r="J45" i="26"/>
  <c r="AK45" i="26"/>
  <c r="L45" i="26"/>
  <c r="AH45" i="26"/>
  <c r="V45" i="26" s="1"/>
  <c r="H45" i="26"/>
  <c r="AE45" i="26"/>
  <c r="F45" i="26"/>
  <c r="T45" i="26"/>
  <c r="D45" i="26"/>
  <c r="AD45" i="26"/>
  <c r="S45" i="26"/>
  <c r="M45" i="26"/>
  <c r="E45" i="26"/>
  <c r="K45" i="26"/>
  <c r="O45" i="26"/>
  <c r="AJ45" i="26"/>
  <c r="P45" i="26" s="1"/>
  <c r="A47" i="26" l="1"/>
  <c r="B46" i="26"/>
  <c r="AI46" i="26"/>
  <c r="N46" i="26"/>
  <c r="AD46" i="26"/>
  <c r="K46" i="26"/>
  <c r="T46" i="26"/>
  <c r="E46" i="26"/>
  <c r="R46" i="26"/>
  <c r="O46" i="26"/>
  <c r="AL46" i="26"/>
  <c r="M46" i="26"/>
  <c r="AE46" i="26"/>
  <c r="F46" i="26"/>
  <c r="AJ46" i="26"/>
  <c r="P46" i="26" s="1"/>
  <c r="S46" i="26"/>
  <c r="AK46" i="26"/>
  <c r="W46" i="26"/>
  <c r="L46" i="26"/>
  <c r="J46" i="26"/>
  <c r="H46" i="26"/>
  <c r="AH46" i="26"/>
  <c r="V46" i="26" s="1"/>
  <c r="D46" i="26"/>
  <c r="U47" i="26"/>
  <c r="C47" i="26"/>
  <c r="U48" i="26" l="1"/>
  <c r="C48" i="26"/>
  <c r="AD47" i="26"/>
  <c r="K47" i="26"/>
  <c r="F47" i="26"/>
  <c r="AK47" i="26"/>
  <c r="W47" i="26"/>
  <c r="D47" i="26"/>
  <c r="T47" i="26"/>
  <c r="S47" i="26"/>
  <c r="AL47" i="26"/>
  <c r="M47" i="26"/>
  <c r="AH47" i="26"/>
  <c r="V47" i="26" s="1"/>
  <c r="R47" i="26"/>
  <c r="O47" i="26"/>
  <c r="N47" i="26"/>
  <c r="L47" i="26"/>
  <c r="AJ47" i="26"/>
  <c r="P47" i="26" s="1"/>
  <c r="AI47" i="26"/>
  <c r="J47" i="26"/>
  <c r="H47" i="26"/>
  <c r="E47" i="26"/>
  <c r="AE47" i="26"/>
  <c r="B47" i="26"/>
  <c r="A48" i="26"/>
  <c r="F48" i="26" l="1"/>
  <c r="S48" i="26"/>
  <c r="D48" i="26"/>
  <c r="AL48" i="26"/>
  <c r="R48" i="26"/>
  <c r="AH48" i="26"/>
  <c r="V48" i="26" s="1"/>
  <c r="M48" i="26"/>
  <c r="L48" i="26"/>
  <c r="AK48" i="26"/>
  <c r="AJ48" i="26"/>
  <c r="P48" i="26" s="1"/>
  <c r="J48" i="26"/>
  <c r="AI48" i="26"/>
  <c r="H48" i="26"/>
  <c r="AD48" i="26"/>
  <c r="O48" i="26"/>
  <c r="N48" i="26"/>
  <c r="K48" i="26"/>
  <c r="T48" i="26"/>
  <c r="AE48" i="26"/>
  <c r="E48" i="26"/>
  <c r="W48" i="26"/>
  <c r="A49" i="26"/>
  <c r="B48" i="26"/>
  <c r="C49" i="26"/>
  <c r="U49" i="26"/>
  <c r="U50" i="26" l="1"/>
  <c r="C50" i="26"/>
  <c r="AL49" i="26"/>
  <c r="R49" i="26"/>
  <c r="AJ49" i="26"/>
  <c r="P49" i="26" s="1"/>
  <c r="O49" i="26"/>
  <c r="AI49" i="26"/>
  <c r="N49" i="26"/>
  <c r="W49" i="26"/>
  <c r="J49" i="26"/>
  <c r="T49" i="26"/>
  <c r="S49" i="26"/>
  <c r="K49" i="26"/>
  <c r="AK49" i="26"/>
  <c r="AD49" i="26"/>
  <c r="M49" i="26"/>
  <c r="L49" i="26"/>
  <c r="AH49" i="26"/>
  <c r="V49" i="26" s="1"/>
  <c r="AE49" i="26"/>
  <c r="H49" i="26"/>
  <c r="F49" i="26"/>
  <c r="E49" i="26"/>
  <c r="D49" i="26"/>
  <c r="B49" i="26"/>
  <c r="A50" i="26"/>
  <c r="AI50" i="26" l="1"/>
  <c r="N50" i="26"/>
  <c r="AE50" i="26"/>
  <c r="L50" i="26"/>
  <c r="AD50" i="26"/>
  <c r="K50" i="26"/>
  <c r="T50" i="26"/>
  <c r="E50" i="26"/>
  <c r="M50" i="26"/>
  <c r="AL50" i="26"/>
  <c r="J50" i="26"/>
  <c r="AK50" i="26"/>
  <c r="H50" i="26"/>
  <c r="AJ50" i="26"/>
  <c r="P50" i="26" s="1"/>
  <c r="F50" i="26"/>
  <c r="W50" i="26"/>
  <c r="S50" i="26"/>
  <c r="R50" i="26"/>
  <c r="O50" i="26"/>
  <c r="AH50" i="26"/>
  <c r="V50" i="26" s="1"/>
  <c r="D50" i="26"/>
  <c r="A51" i="26"/>
  <c r="B50" i="26"/>
  <c r="U51" i="26"/>
  <c r="C51" i="26"/>
  <c r="U52" i="26" l="1"/>
  <c r="C52" i="26"/>
  <c r="B51" i="26"/>
  <c r="A52" i="26"/>
  <c r="AD51" i="26"/>
  <c r="K51" i="26"/>
  <c r="H51" i="26"/>
  <c r="F51" i="26"/>
  <c r="AK51" i="26"/>
  <c r="W51" i="26"/>
  <c r="T51" i="26"/>
  <c r="S51" i="26"/>
  <c r="R51" i="26"/>
  <c r="AL51" i="26"/>
  <c r="L51" i="26"/>
  <c r="D51" i="26"/>
  <c r="AJ51" i="26"/>
  <c r="P51" i="26" s="1"/>
  <c r="AI51" i="26"/>
  <c r="AH51" i="26"/>
  <c r="V51" i="26" s="1"/>
  <c r="AE51" i="26"/>
  <c r="O51" i="26"/>
  <c r="N51" i="26"/>
  <c r="E51" i="26"/>
  <c r="M51" i="26"/>
  <c r="J51" i="26"/>
  <c r="A53" i="26" l="1"/>
  <c r="B52" i="26"/>
  <c r="F52" i="26"/>
  <c r="S52" i="26"/>
  <c r="D52" i="26"/>
  <c r="AL52" i="26"/>
  <c r="R52" i="26"/>
  <c r="AH52" i="26"/>
  <c r="V52" i="26" s="1"/>
  <c r="M52" i="26"/>
  <c r="L52" i="26"/>
  <c r="AK52" i="26"/>
  <c r="K52" i="26"/>
  <c r="AJ52" i="26"/>
  <c r="P52" i="26" s="1"/>
  <c r="J52" i="26"/>
  <c r="AI52" i="26"/>
  <c r="H52" i="26"/>
  <c r="E52" i="26"/>
  <c r="AE52" i="26"/>
  <c r="AD52" i="26"/>
  <c r="O52" i="26"/>
  <c r="W52" i="26"/>
  <c r="T52" i="26"/>
  <c r="N52" i="26"/>
  <c r="C53" i="26"/>
  <c r="U53" i="26"/>
  <c r="AL53" i="26" l="1"/>
  <c r="R53" i="26"/>
  <c r="AJ53" i="26"/>
  <c r="P53" i="26" s="1"/>
  <c r="O53" i="26"/>
  <c r="AI53" i="26"/>
  <c r="N53" i="26"/>
  <c r="W53" i="26"/>
  <c r="J53" i="26"/>
  <c r="T53" i="26"/>
  <c r="S53" i="26"/>
  <c r="K53" i="26"/>
  <c r="L53" i="26"/>
  <c r="E53" i="26"/>
  <c r="D53" i="26"/>
  <c r="AK53" i="26"/>
  <c r="AH53" i="26"/>
  <c r="V53" i="26" s="1"/>
  <c r="AE53" i="26"/>
  <c r="AD53" i="26"/>
  <c r="M53" i="26"/>
  <c r="H53" i="26"/>
  <c r="F53" i="26"/>
  <c r="U54" i="26"/>
  <c r="C54" i="26"/>
  <c r="B53" i="26"/>
  <c r="A54" i="26"/>
  <c r="A55" i="26" l="1"/>
  <c r="B54" i="26"/>
  <c r="AI54" i="26"/>
  <c r="N54" i="26"/>
  <c r="AE54" i="26"/>
  <c r="L54" i="26"/>
  <c r="AD54" i="26"/>
  <c r="K54" i="26"/>
  <c r="T54" i="26"/>
  <c r="E54" i="26"/>
  <c r="M54" i="26"/>
  <c r="AL54" i="26"/>
  <c r="J54" i="26"/>
  <c r="AK54" i="26"/>
  <c r="H54" i="26"/>
  <c r="AJ54" i="26"/>
  <c r="P54" i="26" s="1"/>
  <c r="F54" i="26"/>
  <c r="R54" i="26"/>
  <c r="D54" i="26"/>
  <c r="S54" i="26"/>
  <c r="O54" i="26"/>
  <c r="AH54" i="26"/>
  <c r="V54" i="26" s="1"/>
  <c r="W54" i="26"/>
  <c r="U55" i="26"/>
  <c r="C55" i="26"/>
  <c r="AD55" i="26" l="1"/>
  <c r="K55" i="26"/>
  <c r="H55" i="26"/>
  <c r="F55" i="26"/>
  <c r="AK55" i="26"/>
  <c r="W55" i="26"/>
  <c r="T55" i="26"/>
  <c r="S55" i="26"/>
  <c r="R55" i="26"/>
  <c r="AL55" i="26"/>
  <c r="L55" i="26"/>
  <c r="AE55" i="26"/>
  <c r="M55" i="26"/>
  <c r="J55" i="26"/>
  <c r="E55" i="26"/>
  <c r="D55" i="26"/>
  <c r="AJ55" i="26"/>
  <c r="P55" i="26" s="1"/>
  <c r="AI55" i="26"/>
  <c r="AH55" i="26"/>
  <c r="V55" i="26" s="1"/>
  <c r="O55" i="26"/>
  <c r="N55" i="26"/>
  <c r="U56" i="26"/>
  <c r="C56" i="26"/>
  <c r="B55" i="26"/>
  <c r="A56" i="26"/>
  <c r="F56" i="26" l="1"/>
  <c r="S56" i="26"/>
  <c r="D56" i="26"/>
  <c r="AL56" i="26"/>
  <c r="R56" i="26"/>
  <c r="AH56" i="26"/>
  <c r="V56" i="26" s="1"/>
  <c r="M56" i="26"/>
  <c r="L56" i="26"/>
  <c r="AK56" i="26"/>
  <c r="K56" i="26"/>
  <c r="AJ56" i="26"/>
  <c r="P56" i="26" s="1"/>
  <c r="J56" i="26"/>
  <c r="AI56" i="26"/>
  <c r="H56" i="26"/>
  <c r="AD56" i="26"/>
  <c r="O56" i="26"/>
  <c r="N56" i="26"/>
  <c r="E56" i="26"/>
  <c r="AE56" i="26"/>
  <c r="W56" i="26"/>
  <c r="T56" i="26"/>
  <c r="C57" i="26"/>
  <c r="U57" i="26"/>
  <c r="A57" i="26"/>
  <c r="B56" i="26"/>
  <c r="B57" i="26" l="1"/>
  <c r="A58" i="26"/>
  <c r="U58" i="26"/>
  <c r="C58" i="26"/>
  <c r="AL57" i="26"/>
  <c r="R57" i="26"/>
  <c r="AK57" i="26"/>
  <c r="AJ57" i="26"/>
  <c r="P57" i="26" s="1"/>
  <c r="O57" i="26"/>
  <c r="AI57" i="26"/>
  <c r="N57" i="26"/>
  <c r="W57" i="26"/>
  <c r="J57" i="26"/>
  <c r="T57" i="26"/>
  <c r="S57" i="26"/>
  <c r="K57" i="26"/>
  <c r="AD57" i="26"/>
  <c r="M57" i="26"/>
  <c r="L57" i="26"/>
  <c r="AH57" i="26"/>
  <c r="V57" i="26" s="1"/>
  <c r="AE57" i="26"/>
  <c r="H57" i="26"/>
  <c r="F57" i="26"/>
  <c r="E57" i="26"/>
  <c r="D57" i="26"/>
  <c r="AI58" i="26" l="1"/>
  <c r="N58" i="26"/>
  <c r="AH58" i="26"/>
  <c r="V58" i="26" s="1"/>
  <c r="M58" i="26"/>
  <c r="AE58" i="26"/>
  <c r="L58" i="26"/>
  <c r="AD58" i="26"/>
  <c r="K58" i="26"/>
  <c r="T58" i="26"/>
  <c r="E58" i="26"/>
  <c r="O58" i="26"/>
  <c r="J58" i="26"/>
  <c r="H58" i="26"/>
  <c r="W58" i="26"/>
  <c r="AK58" i="26"/>
  <c r="AJ58" i="26"/>
  <c r="P58" i="26" s="1"/>
  <c r="F58" i="26"/>
  <c r="AL58" i="26"/>
  <c r="D58" i="26"/>
  <c r="S58" i="26"/>
  <c r="R58" i="26"/>
  <c r="U59" i="26"/>
  <c r="C59" i="26"/>
  <c r="A59" i="26"/>
  <c r="B58" i="26"/>
  <c r="B59" i="26" l="1"/>
  <c r="A60" i="26"/>
  <c r="AD59" i="26"/>
  <c r="K59" i="26"/>
  <c r="W59" i="26"/>
  <c r="J59" i="26"/>
  <c r="H59" i="26"/>
  <c r="F59" i="26"/>
  <c r="AK59" i="26"/>
  <c r="AL59" i="26"/>
  <c r="E59" i="26"/>
  <c r="AJ59" i="26"/>
  <c r="P59" i="26" s="1"/>
  <c r="D59" i="26"/>
  <c r="AI59" i="26"/>
  <c r="AH59" i="26"/>
  <c r="V59" i="26" s="1"/>
  <c r="R59" i="26"/>
  <c r="M59" i="26"/>
  <c r="AE59" i="26"/>
  <c r="T59" i="26"/>
  <c r="S59" i="26"/>
  <c r="O59" i="26"/>
  <c r="N59" i="26"/>
  <c r="L59" i="26"/>
  <c r="U60" i="26"/>
  <c r="C60" i="26"/>
  <c r="C61" i="26" l="1"/>
  <c r="U61" i="26"/>
  <c r="A61" i="26"/>
  <c r="B60" i="26"/>
  <c r="F60" i="26"/>
  <c r="T60" i="26"/>
  <c r="E60" i="26"/>
  <c r="S60" i="26"/>
  <c r="D60" i="26"/>
  <c r="AL60" i="26"/>
  <c r="R60" i="26"/>
  <c r="AH60" i="26"/>
  <c r="V60" i="26" s="1"/>
  <c r="M60" i="26"/>
  <c r="AD60" i="26"/>
  <c r="W60" i="26"/>
  <c r="K60" i="26"/>
  <c r="O60" i="26"/>
  <c r="J60" i="26"/>
  <c r="H60" i="26"/>
  <c r="AE60" i="26"/>
  <c r="L60" i="26"/>
  <c r="AK60" i="26"/>
  <c r="AJ60" i="26"/>
  <c r="P60" i="26" s="1"/>
  <c r="AI60" i="26"/>
  <c r="N60" i="26"/>
  <c r="B61" i="26" l="1"/>
  <c r="A62" i="26"/>
  <c r="C62" i="26"/>
  <c r="U62" i="26"/>
  <c r="AL61" i="26"/>
  <c r="R61" i="26"/>
  <c r="AK61" i="26"/>
  <c r="AJ61" i="26"/>
  <c r="P61" i="26" s="1"/>
  <c r="O61" i="26"/>
  <c r="AI61" i="26"/>
  <c r="N61" i="26"/>
  <c r="W61" i="26"/>
  <c r="J61" i="26"/>
  <c r="S61" i="26"/>
  <c r="M61" i="26"/>
  <c r="L61" i="26"/>
  <c r="K61" i="26"/>
  <c r="AE61" i="26"/>
  <c r="D61" i="26"/>
  <c r="AH61" i="26"/>
  <c r="V61" i="26" s="1"/>
  <c r="T61" i="26"/>
  <c r="H61" i="26"/>
  <c r="F61" i="26"/>
  <c r="E61" i="26"/>
  <c r="AD61" i="26"/>
  <c r="U63" i="26" l="1"/>
  <c r="C63" i="26"/>
  <c r="AI62" i="26"/>
  <c r="N62" i="26"/>
  <c r="AH62" i="26"/>
  <c r="V62" i="26" s="1"/>
  <c r="M62" i="26"/>
  <c r="AE62" i="26"/>
  <c r="L62" i="26"/>
  <c r="AD62" i="26"/>
  <c r="K62" i="26"/>
  <c r="T62" i="26"/>
  <c r="E62" i="26"/>
  <c r="H62" i="26"/>
  <c r="AL62" i="26"/>
  <c r="F62" i="26"/>
  <c r="AK62" i="26"/>
  <c r="D62" i="26"/>
  <c r="AJ62" i="26"/>
  <c r="P62" i="26" s="1"/>
  <c r="S62" i="26"/>
  <c r="W62" i="26"/>
  <c r="R62" i="26"/>
  <c r="O62" i="26"/>
  <c r="J62" i="26"/>
  <c r="A63" i="26"/>
  <c r="B62" i="26"/>
  <c r="U64" i="26" l="1"/>
  <c r="C64" i="26"/>
  <c r="B63" i="26"/>
  <c r="A64" i="26"/>
  <c r="AD63" i="26"/>
  <c r="K63" i="26"/>
  <c r="W63" i="26"/>
  <c r="J63" i="26"/>
  <c r="H63" i="26"/>
  <c r="F63" i="26"/>
  <c r="AK63" i="26"/>
  <c r="AH63" i="26"/>
  <c r="V63" i="26" s="1"/>
  <c r="AE63" i="26"/>
  <c r="T63" i="26"/>
  <c r="S63" i="26"/>
  <c r="M63" i="26"/>
  <c r="E63" i="26"/>
  <c r="AL63" i="26"/>
  <c r="AJ63" i="26"/>
  <c r="P63" i="26" s="1"/>
  <c r="AI63" i="26"/>
  <c r="R63" i="26"/>
  <c r="O63" i="26"/>
  <c r="N63" i="26"/>
  <c r="L63" i="26"/>
  <c r="D63" i="26"/>
  <c r="A65" i="26" l="1"/>
  <c r="B64" i="26"/>
  <c r="F64" i="26"/>
  <c r="T64" i="26"/>
  <c r="E64" i="26"/>
  <c r="S64" i="26"/>
  <c r="D64" i="26"/>
  <c r="AL64" i="26"/>
  <c r="R64" i="26"/>
  <c r="AH64" i="26"/>
  <c r="V64" i="26" s="1"/>
  <c r="M64" i="26"/>
  <c r="O64" i="26"/>
  <c r="N64" i="26"/>
  <c r="L64" i="26"/>
  <c r="AI64" i="26"/>
  <c r="H64" i="26"/>
  <c r="AJ64" i="26"/>
  <c r="P64" i="26" s="1"/>
  <c r="AD64" i="26"/>
  <c r="W64" i="26"/>
  <c r="K64" i="26"/>
  <c r="J64" i="26"/>
  <c r="AK64" i="26"/>
  <c r="AE64" i="26"/>
  <c r="C65" i="26"/>
  <c r="U65" i="26"/>
  <c r="AL65" i="26" l="1"/>
  <c r="R65" i="26"/>
  <c r="AK65" i="26"/>
  <c r="AJ65" i="26"/>
  <c r="P65" i="26" s="1"/>
  <c r="O65" i="26"/>
  <c r="AI65" i="26"/>
  <c r="N65" i="26"/>
  <c r="W65" i="26"/>
  <c r="J65" i="26"/>
  <c r="K65" i="26"/>
  <c r="H65" i="26"/>
  <c r="F65" i="26"/>
  <c r="AH65" i="26"/>
  <c r="V65" i="26" s="1"/>
  <c r="E65" i="26"/>
  <c r="AD65" i="26"/>
  <c r="S65" i="26"/>
  <c r="M65" i="26"/>
  <c r="L65" i="26"/>
  <c r="D65" i="26"/>
  <c r="T65" i="26"/>
  <c r="AE65" i="26"/>
  <c r="C66" i="26"/>
  <c r="U66" i="26"/>
  <c r="B65" i="26"/>
  <c r="A66" i="26"/>
  <c r="B66" i="26" l="1"/>
  <c r="A67" i="26"/>
  <c r="U67" i="26"/>
  <c r="C67" i="26"/>
  <c r="AI66" i="26"/>
  <c r="N66" i="26"/>
  <c r="AH66" i="26"/>
  <c r="V66" i="26" s="1"/>
  <c r="M66" i="26"/>
  <c r="AE66" i="26"/>
  <c r="L66" i="26"/>
  <c r="AD66" i="26"/>
  <c r="K66" i="26"/>
  <c r="T66" i="26"/>
  <c r="E66" i="26"/>
  <c r="AJ66" i="26"/>
  <c r="P66" i="26" s="1"/>
  <c r="W66" i="26"/>
  <c r="O66" i="26"/>
  <c r="AK66" i="26"/>
  <c r="S66" i="26"/>
  <c r="R66" i="26"/>
  <c r="AL66" i="26"/>
  <c r="J66" i="26"/>
  <c r="H66" i="26"/>
  <c r="F66" i="26"/>
  <c r="D66" i="26"/>
  <c r="AD67" i="26" l="1"/>
  <c r="K67" i="26"/>
  <c r="W67" i="26"/>
  <c r="J67" i="26"/>
  <c r="H67" i="26"/>
  <c r="F67" i="26"/>
  <c r="AK67" i="26"/>
  <c r="S67" i="26"/>
  <c r="R67" i="26"/>
  <c r="O67" i="26"/>
  <c r="N67" i="26"/>
  <c r="AJ67" i="26"/>
  <c r="P67" i="26" s="1"/>
  <c r="D67" i="26"/>
  <c r="AL67" i="26"/>
  <c r="AI67" i="26"/>
  <c r="AH67" i="26"/>
  <c r="V67" i="26" s="1"/>
  <c r="L67" i="26"/>
  <c r="AE67" i="26"/>
  <c r="T67" i="26"/>
  <c r="M67" i="26"/>
  <c r="E67" i="26"/>
  <c r="U68" i="26"/>
  <c r="C68" i="26"/>
  <c r="B67" i="26"/>
  <c r="A68" i="26"/>
  <c r="C69" i="26" l="1"/>
  <c r="U69" i="26"/>
  <c r="F68" i="26"/>
  <c r="T68" i="26"/>
  <c r="E68" i="26"/>
  <c r="S68" i="26"/>
  <c r="D68" i="26"/>
  <c r="AL68" i="26"/>
  <c r="R68" i="26"/>
  <c r="AH68" i="26"/>
  <c r="V68" i="26" s="1"/>
  <c r="M68" i="26"/>
  <c r="L68" i="26"/>
  <c r="K68" i="26"/>
  <c r="AK68" i="26"/>
  <c r="J68" i="26"/>
  <c r="AJ68" i="26"/>
  <c r="P68" i="26" s="1"/>
  <c r="H68" i="26"/>
  <c r="W68" i="26"/>
  <c r="O68" i="26"/>
  <c r="AI68" i="26"/>
  <c r="AE68" i="26"/>
  <c r="AD68" i="26"/>
  <c r="N68" i="26"/>
  <c r="A69" i="26"/>
  <c r="B69" i="26" s="1"/>
  <c r="B68" i="26"/>
  <c r="AL69" i="26" l="1"/>
  <c r="R69" i="26"/>
  <c r="AK69" i="26"/>
  <c r="AJ69" i="26"/>
  <c r="P69" i="26" s="1"/>
  <c r="O69" i="26"/>
  <c r="AI69" i="26"/>
  <c r="N69" i="26"/>
  <c r="W69" i="26"/>
  <c r="J69" i="26"/>
  <c r="AH69" i="26"/>
  <c r="V69" i="26" s="1"/>
  <c r="E69" i="26"/>
  <c r="AE69" i="26"/>
  <c r="D69" i="26"/>
  <c r="AD69" i="26"/>
  <c r="M69" i="26"/>
  <c r="L69" i="26"/>
  <c r="K69" i="26"/>
  <c r="H69" i="26"/>
  <c r="F69" i="26"/>
  <c r="T69" i="26"/>
  <c r="S69"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 xml:space="preserve"> </author>
    <author>徳山</author>
  </authors>
  <commentList>
    <comment ref="B8" authorId="0" shapeId="0" xr:uid="{00000000-0006-0000-0100-000007000000}">
      <text>
        <r>
          <rPr>
            <sz val="9"/>
            <color indexed="81"/>
            <rFont val="MS P ゴシック"/>
            <family val="3"/>
            <charset val="128"/>
          </rPr>
          <t>自動入力</t>
        </r>
      </text>
    </comment>
    <comment ref="V10" authorId="1" shapeId="0" xr:uid="{00000000-0006-0000-0100-000001000000}">
      <text>
        <r>
          <rPr>
            <sz val="12"/>
            <color indexed="81"/>
            <rFont val="ＭＳ Ｐゴシック"/>
            <family val="3"/>
            <charset val="128"/>
          </rPr>
          <t>ここは前年度
交付金額になります。</t>
        </r>
      </text>
    </comment>
    <comment ref="V11" authorId="0" shapeId="0" xr:uid="{00000000-0006-0000-0100-000008000000}">
      <text>
        <r>
          <rPr>
            <sz val="9"/>
            <color indexed="81"/>
            <rFont val="MS P ゴシック"/>
            <family val="3"/>
            <charset val="128"/>
          </rPr>
          <t>自動入力</t>
        </r>
      </text>
    </comment>
    <comment ref="Z18" authorId="2" shapeId="0" xr:uid="{00000000-0006-0000-0100-000004000000}">
      <text>
        <r>
          <rPr>
            <b/>
            <sz val="9"/>
            <color indexed="81"/>
            <rFont val="ＭＳ Ｐゴシック"/>
            <family val="3"/>
            <charset val="128"/>
          </rPr>
          <t>各項目支出金入力</t>
        </r>
      </text>
    </comment>
    <comment ref="Z27" authorId="2" shapeId="0" xr:uid="{00000000-0006-0000-0100-000005000000}">
      <text>
        <r>
          <rPr>
            <b/>
            <sz val="9"/>
            <color indexed="81"/>
            <rFont val="ＭＳ Ｐゴシック"/>
            <family val="3"/>
            <charset val="128"/>
          </rPr>
          <t xml:space="preserve">作業日当・報酬はまとめてこの欄に入力
</t>
        </r>
      </text>
    </comment>
    <comment ref="Q50" authorId="0" shapeId="0" xr:uid="{00000000-0006-0000-0100-000009000000}">
      <text>
        <r>
          <rPr>
            <sz val="9"/>
            <color indexed="81"/>
            <rFont val="MS P ゴシック"/>
            <family val="3"/>
            <charset val="128"/>
          </rPr>
          <t>自動入力</t>
        </r>
      </text>
    </comment>
    <comment ref="B59" authorId="1" shapeId="0" xr:uid="{00000000-0006-0000-0100-000002000000}">
      <text>
        <r>
          <rPr>
            <b/>
            <sz val="9"/>
            <color indexed="81"/>
            <rFont val="ＭＳ Ｐゴシック"/>
            <family val="3"/>
            <charset val="128"/>
          </rPr>
          <t>フリガナを記入してください</t>
        </r>
      </text>
    </comment>
    <comment ref="B82" authorId="1" shapeId="0" xr:uid="{00000000-0006-0000-0100-000003000000}">
      <text>
        <r>
          <rPr>
            <b/>
            <sz val="9"/>
            <color indexed="81"/>
            <rFont val="ＭＳ Ｐゴシック"/>
            <family val="3"/>
            <charset val="128"/>
          </rPr>
          <t>フリガナを記入してください</t>
        </r>
      </text>
    </comment>
    <comment ref="B94" authorId="2" shapeId="0" xr:uid="{00000000-0006-0000-0100-000006000000}">
      <text>
        <r>
          <rPr>
            <sz val="9"/>
            <color indexed="81"/>
            <rFont val="ＭＳ Ｐゴシック"/>
            <family val="3"/>
            <charset val="128"/>
          </rPr>
          <t xml:space="preserve">繰越金・積立金がある場合に提出必要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ｋｏｄａｎｉ</author>
    <author>徳山</author>
  </authors>
  <commentList>
    <comment ref="AC6" authorId="0" shapeId="0" xr:uid="{00000000-0006-0000-0200-000001000000}">
      <text>
        <r>
          <rPr>
            <sz val="11"/>
            <color indexed="81"/>
            <rFont val="ＭＳ Ｐゴシック"/>
            <family val="3"/>
            <charset val="128"/>
          </rPr>
          <t xml:space="preserve">共同取組活動分(必要経費外）にエラーが発生した場合は、この項目から端数処理する。集落の取り決めにより、該当者から端数分を足したり引いたりする。(数式の最後に式を追加する）
</t>
        </r>
      </text>
    </comment>
    <comment ref="W7" authorId="1" shapeId="0" xr:uid="{00000000-0006-0000-0200-000004000000}">
      <text>
        <r>
          <rPr>
            <b/>
            <sz val="9"/>
            <color indexed="81"/>
            <rFont val="ＭＳ Ｐゴシック"/>
            <family val="3"/>
            <charset val="128"/>
          </rPr>
          <t>青色（D16=W7）になるように端数調整を行う（黄色セル）</t>
        </r>
      </text>
    </comment>
    <comment ref="Z7" authorId="1" shapeId="0" xr:uid="{00000000-0006-0000-0200-000005000000}">
      <text>
        <r>
          <rPr>
            <sz val="9"/>
            <color indexed="81"/>
            <rFont val="ＭＳ Ｐゴシック"/>
            <family val="3"/>
            <charset val="128"/>
          </rPr>
          <t>青色（D12=Z7）になるように端数調整を行う（黄色セル）</t>
        </r>
      </text>
    </comment>
    <comment ref="AC7" authorId="1" shapeId="0" xr:uid="{00000000-0006-0000-0200-000006000000}">
      <text>
        <r>
          <rPr>
            <b/>
            <sz val="9"/>
            <color indexed="81"/>
            <rFont val="ＭＳ Ｐゴシック"/>
            <family val="3"/>
            <charset val="128"/>
          </rPr>
          <t>青色（D14=AC7）になるように端数調整を行う（黄色セル</t>
        </r>
        <r>
          <rPr>
            <sz val="9"/>
            <color indexed="81"/>
            <rFont val="ＭＳ Ｐゴシック"/>
            <family val="3"/>
            <charset val="128"/>
          </rPr>
          <t xml:space="preserve">
</t>
        </r>
      </text>
    </comment>
    <comment ref="L8" authorId="1" shapeId="0" xr:uid="{00000000-0006-0000-0200-000003000000}">
      <text>
        <r>
          <rPr>
            <b/>
            <sz val="9"/>
            <color indexed="81"/>
            <rFont val="ＭＳ Ｐゴシック"/>
            <family val="3"/>
            <charset val="128"/>
          </rPr>
          <t>協定参加者氏名入力</t>
        </r>
      </text>
    </comment>
    <comment ref="Q8" authorId="1" shapeId="0" xr:uid="{00000000-0006-0000-0200-000002000000}">
      <text>
        <r>
          <rPr>
            <sz val="9"/>
            <color indexed="81"/>
            <rFont val="ＭＳ Ｐゴシック"/>
            <family val="3"/>
            <charset val="128"/>
          </rPr>
          <t>賃金・報酬入力
（利息含めた配分金額）</t>
        </r>
      </text>
    </comment>
  </commentList>
</comments>
</file>

<file path=xl/sharedStrings.xml><?xml version="1.0" encoding="utf-8"?>
<sst xmlns="http://schemas.openxmlformats.org/spreadsheetml/2006/main" count="4769" uniqueCount="496">
  <si>
    <t>　課 税</t>
    <rPh sb="1" eb="2">
      <t>カ</t>
    </rPh>
    <rPh sb="3" eb="4">
      <t>ゼイ</t>
    </rPh>
    <phoneticPr fontId="53"/>
  </si>
  <si>
    <t>平　成</t>
  </si>
  <si>
    <t>個   人   配   分</t>
    <rPh sb="0" eb="1">
      <t>コ</t>
    </rPh>
    <rPh sb="4" eb="5">
      <t>ジン</t>
    </rPh>
    <rPh sb="8" eb="9">
      <t>クバ</t>
    </rPh>
    <rPh sb="12" eb="13">
      <t>ブン</t>
    </rPh>
    <phoneticPr fontId="53"/>
  </si>
  <si>
    <t>個人配分分(ｴ)</t>
    <rPh sb="0" eb="2">
      <t>コジン</t>
    </rPh>
    <rPh sb="2" eb="4">
      <t>ハイブン</t>
    </rPh>
    <rPh sb="4" eb="5">
      <t>ブン</t>
    </rPh>
    <phoneticPr fontId="21"/>
  </si>
  <si>
    <t>積立、繰越、文化伝承等(ｶ)</t>
    <rPh sb="0" eb="2">
      <t>ツミタテ</t>
    </rPh>
    <rPh sb="3" eb="5">
      <t>クリコシ</t>
    </rPh>
    <rPh sb="6" eb="8">
      <t>ブンカ</t>
    </rPh>
    <rPh sb="8" eb="10">
      <t>デンショウ</t>
    </rPh>
    <rPh sb="10" eb="11">
      <t>ナド</t>
    </rPh>
    <phoneticPr fontId="21"/>
  </si>
  <si>
    <t>年</t>
  </si>
  <si>
    <t>景観作物の作付けに</t>
    <rPh sb="0" eb="2">
      <t>ケイカン</t>
    </rPh>
    <rPh sb="2" eb="4">
      <t>サクモツ</t>
    </rPh>
    <rPh sb="5" eb="7">
      <t>サクツ</t>
    </rPh>
    <phoneticPr fontId="53"/>
  </si>
  <si>
    <t>＜税務上の取扱いフローチャート＞</t>
    <rPh sb="1" eb="3">
      <t>ゼイム</t>
    </rPh>
    <rPh sb="3" eb="4">
      <t>ジョウ</t>
    </rPh>
    <rPh sb="5" eb="7">
      <t>トリアツカ</t>
    </rPh>
    <phoneticPr fontId="53"/>
  </si>
  <si>
    <t>　　　　　　　　　飲食費等）</t>
    <rPh sb="9" eb="11">
      <t>インショク</t>
    </rPh>
    <rPh sb="11" eb="12">
      <t>ヒ</t>
    </rPh>
    <rPh sb="12" eb="13">
      <t>ナド</t>
    </rPh>
    <phoneticPr fontId="53"/>
  </si>
  <si>
    <t>償却方法(定額･定率)/決算月</t>
    <rPh sb="12" eb="13">
      <t>ケツ</t>
    </rPh>
    <rPh sb="13" eb="14">
      <t>ザン</t>
    </rPh>
    <rPh sb="14" eb="15">
      <t>ツキ</t>
    </rPh>
    <phoneticPr fontId="21"/>
  </si>
  <si>
    <t>(％)</t>
  </si>
  <si>
    <t>共同取組活動分</t>
    <rPh sb="0" eb="2">
      <t>キョウドウ</t>
    </rPh>
    <rPh sb="2" eb="4">
      <t>トリクミ</t>
    </rPh>
    <rPh sb="4" eb="6">
      <t>カツドウ</t>
    </rPh>
    <rPh sb="6" eb="7">
      <t>ブン</t>
    </rPh>
    <phoneticPr fontId="53"/>
  </si>
  <si>
    <t>共同取組活動分残金（繰越金）(ｸ）</t>
    <rPh sb="0" eb="2">
      <t>キョウドウ</t>
    </rPh>
    <rPh sb="2" eb="4">
      <t>トリクミ</t>
    </rPh>
    <rPh sb="4" eb="6">
      <t>カツドウ</t>
    </rPh>
    <rPh sb="6" eb="7">
      <t>ブン</t>
    </rPh>
    <rPh sb="7" eb="9">
      <t>ザンキン</t>
    </rPh>
    <rPh sb="10" eb="12">
      <t>クリコシ</t>
    </rPh>
    <rPh sb="12" eb="13">
      <t>キン</t>
    </rPh>
    <phoneticPr fontId="21"/>
  </si>
  <si>
    <t>①</t>
  </si>
  <si>
    <t>役員に対して支払った報酬総額</t>
    <rPh sb="0" eb="2">
      <t>ヤクイン</t>
    </rPh>
    <rPh sb="3" eb="4">
      <t>タイ</t>
    </rPh>
    <rPh sb="6" eb="8">
      <t>シハラ</t>
    </rPh>
    <rPh sb="10" eb="12">
      <t>ホウシュウ</t>
    </rPh>
    <rPh sb="12" eb="14">
      <t>ソウガク</t>
    </rPh>
    <phoneticPr fontId="53"/>
  </si>
  <si>
    <t>⑫</t>
  </si>
  <si>
    <t>概ね１／２</t>
    <rPh sb="0" eb="1">
      <t>オオム</t>
    </rPh>
    <phoneticPr fontId="53"/>
  </si>
  <si>
    <t>資産の名称</t>
    <rPh sb="0" eb="2">
      <t>シサン</t>
    </rPh>
    <rPh sb="3" eb="5">
      <t>メイショウ</t>
    </rPh>
    <phoneticPr fontId="53"/>
  </si>
  <si>
    <t>②雇人費（家族への給与を除く。）として、農業従事者の給与として払うものは</t>
  </si>
  <si>
    <t>(円)</t>
  </si>
  <si>
    <t>農業生産活動として支出された場合。</t>
    <rPh sb="0" eb="2">
      <t>ノウギョウ</t>
    </rPh>
    <rPh sb="2" eb="4">
      <t>セイサン</t>
    </rPh>
    <rPh sb="4" eb="6">
      <t>カツドウ</t>
    </rPh>
    <rPh sb="9" eb="11">
      <t>シシュツ</t>
    </rPh>
    <rPh sb="14" eb="16">
      <t>バアイ</t>
    </rPh>
    <phoneticPr fontId="53"/>
  </si>
  <si>
    <t>②</t>
  </si>
  <si>
    <r>
      <rPr>
        <b/>
        <sz val="10"/>
        <rFont val="ＭＳ Ｐゴシック"/>
        <family val="3"/>
        <charset val="128"/>
      </rPr>
      <t>農業の遂行上、必要と認められる支出</t>
    </r>
    <r>
      <rPr>
        <sz val="10"/>
        <rFont val="ＭＳ Ｐゴシック"/>
        <family val="3"/>
        <charset val="128"/>
      </rPr>
      <t>であれば、必要経費に算入してよい。</t>
    </r>
    <rPh sb="0" eb="2">
      <t>ノウギョウ</t>
    </rPh>
    <rPh sb="3" eb="5">
      <t>スイコウ</t>
    </rPh>
    <rPh sb="5" eb="6">
      <t>ジョウ</t>
    </rPh>
    <rPh sb="7" eb="9">
      <t>ヒツヨウ</t>
    </rPh>
    <rPh sb="10" eb="11">
      <t>ミト</t>
    </rPh>
    <rPh sb="15" eb="17">
      <t>シシュツ</t>
    </rPh>
    <rPh sb="22" eb="24">
      <t>ヒツヨウ</t>
    </rPh>
    <rPh sb="24" eb="26">
      <t>ケイヒ</t>
    </rPh>
    <rPh sb="27" eb="29">
      <t>サンニュウ</t>
    </rPh>
    <phoneticPr fontId="53"/>
  </si>
  <si>
    <t>単位</t>
    <rPh sb="0" eb="2">
      <t>タンイ</t>
    </rPh>
    <phoneticPr fontId="21"/>
  </si>
  <si>
    <t>耕起などを委託した場合や共同防除などの経費</t>
    <rPh sb="0" eb="2">
      <t>コウキ</t>
    </rPh>
    <rPh sb="5" eb="7">
      <t>イタク</t>
    </rPh>
    <rPh sb="9" eb="11">
      <t>バアイ</t>
    </rPh>
    <rPh sb="12" eb="14">
      <t>キョウドウ</t>
    </rPh>
    <rPh sb="14" eb="16">
      <t>ボウジョ</t>
    </rPh>
    <rPh sb="19" eb="21">
      <t>ケイヒ</t>
    </rPh>
    <phoneticPr fontId="53"/>
  </si>
  <si>
    <t>・・・</t>
  </si>
  <si>
    <t>収　　　入</t>
    <rPh sb="0" eb="1">
      <t>オサム</t>
    </rPh>
    <rPh sb="4" eb="5">
      <t>イリ</t>
    </rPh>
    <phoneticPr fontId="21"/>
  </si>
  <si>
    <t>集落行事経費（泥落としスポーツ大会、収穫祭、集落のお祭り、食糧費等）</t>
    <rPh sb="0" eb="2">
      <t>シュウラク</t>
    </rPh>
    <rPh sb="2" eb="4">
      <t>ギョウジ</t>
    </rPh>
    <rPh sb="4" eb="6">
      <t>ケイヒ</t>
    </rPh>
    <rPh sb="7" eb="8">
      <t>ドロ</t>
    </rPh>
    <rPh sb="8" eb="9">
      <t>ラク</t>
    </rPh>
    <rPh sb="15" eb="17">
      <t>タイカイ</t>
    </rPh>
    <rPh sb="18" eb="20">
      <t>シュウカク</t>
    </rPh>
    <rPh sb="20" eb="21">
      <t>サイ</t>
    </rPh>
    <rPh sb="22" eb="24">
      <t>シュウラク</t>
    </rPh>
    <rPh sb="26" eb="27">
      <t>マツ</t>
    </rPh>
    <rPh sb="29" eb="32">
      <t>ショクリョウヒ</t>
    </rPh>
    <rPh sb="32" eb="33">
      <t>トウ</t>
    </rPh>
    <phoneticPr fontId="53"/>
  </si>
  <si>
    <t>交 付 金</t>
    <rPh sb="0" eb="1">
      <t>コウ</t>
    </rPh>
    <rPh sb="2" eb="3">
      <t>ヅケ</t>
    </rPh>
    <rPh sb="4" eb="5">
      <t>キン</t>
    </rPh>
    <phoneticPr fontId="53"/>
  </si>
  <si>
    <t>課　 税</t>
    <rPh sb="0" eb="1">
      <t>カ</t>
    </rPh>
    <rPh sb="3" eb="4">
      <t>ゼイ</t>
    </rPh>
    <phoneticPr fontId="53"/>
  </si>
  <si>
    <t>実賃金</t>
    <rPh sb="0" eb="1">
      <t>ｼﾞﾂ</t>
    </rPh>
    <rPh sb="1" eb="3">
      <t>ﾁﾝｷﾞﾝ</t>
    </rPh>
    <phoneticPr fontId="21" type="halfwidthKatakana"/>
  </si>
  <si>
    <t>ツ）</t>
  </si>
  <si>
    <t>になる金額</t>
  </si>
  <si>
    <t>　※取得価格は、総額を個々の持分割合で按分したもので判断する。</t>
    <rPh sb="2" eb="4">
      <t>シュトク</t>
    </rPh>
    <rPh sb="4" eb="6">
      <t>カカク</t>
    </rPh>
    <rPh sb="8" eb="10">
      <t>ソウガク</t>
    </rPh>
    <rPh sb="11" eb="13">
      <t>ココ</t>
    </rPh>
    <rPh sb="14" eb="16">
      <t>モチブン</t>
    </rPh>
    <rPh sb="16" eb="18">
      <t>ワリアイ</t>
    </rPh>
    <rPh sb="19" eb="21">
      <t>アンブン</t>
    </rPh>
    <rPh sb="26" eb="28">
      <t>ハンダン</t>
    </rPh>
    <phoneticPr fontId="53"/>
  </si>
  <si>
    <t>協定書に定めてある個人配分金額の総額</t>
    <rPh sb="0" eb="3">
      <t>キョウテイショ</t>
    </rPh>
    <rPh sb="4" eb="5">
      <t>サダ</t>
    </rPh>
    <rPh sb="9" eb="11">
      <t>コジン</t>
    </rPh>
    <rPh sb="11" eb="13">
      <t>ハイブン</t>
    </rPh>
    <rPh sb="13" eb="15">
      <t>キンガク</t>
    </rPh>
    <rPh sb="16" eb="18">
      <t>ソウガク</t>
    </rPh>
    <phoneticPr fontId="53"/>
  </si>
  <si>
    <t>収入額</t>
    <rPh sb="0" eb="2">
      <t>シュウニュウ</t>
    </rPh>
    <rPh sb="2" eb="3">
      <t>ガク</t>
    </rPh>
    <phoneticPr fontId="21"/>
  </si>
  <si>
    <t>残金を繰越し又は積み立てた場合</t>
    <rPh sb="0" eb="2">
      <t>ザンキン</t>
    </rPh>
    <rPh sb="3" eb="5">
      <t>クリコ</t>
    </rPh>
    <rPh sb="6" eb="7">
      <t>マタ</t>
    </rPh>
    <rPh sb="8" eb="9">
      <t>ツ</t>
    </rPh>
    <rPh sb="10" eb="11">
      <t>タ</t>
    </rPh>
    <rPh sb="13" eb="15">
      <t>バアイ</t>
    </rPh>
    <phoneticPr fontId="53"/>
  </si>
  <si>
    <t>必要経費該当の○・×</t>
  </si>
  <si>
    <t>（農業所得の雑入）</t>
    <rPh sb="1" eb="3">
      <t>ノウギョウ</t>
    </rPh>
    <rPh sb="3" eb="5">
      <t>ショトク</t>
    </rPh>
    <rPh sb="6" eb="7">
      <t>ザツ</t>
    </rPh>
    <rPh sb="7" eb="8">
      <t>ニュウ</t>
    </rPh>
    <phoneticPr fontId="53"/>
  </si>
  <si>
    <t>3.白色枠は入力出来ません、自動計算です</t>
    <rPh sb="2" eb="4">
      <t>シロイロ</t>
    </rPh>
    <rPh sb="14" eb="16">
      <t>ジドウ</t>
    </rPh>
    <rPh sb="16" eb="18">
      <t>ケイサン</t>
    </rPh>
    <phoneticPr fontId="21"/>
  </si>
  <si>
    <t>(ｸ)+(ｺ)</t>
  </si>
  <si>
    <r>
      <t>農</t>
    </r>
    <r>
      <rPr>
        <sz val="10"/>
        <rFont val="ＭＳ Ｐゴシック"/>
        <family val="3"/>
        <charset val="128"/>
      </rPr>
      <t>業の技術習得等のために先進地を視察するような場合、農業の事業遂行上必要であると認められる支出であれば、</t>
    </r>
    <r>
      <rPr>
        <b/>
        <sz val="10"/>
        <rFont val="ＭＳ Ｐゴシック"/>
        <family val="3"/>
        <charset val="128"/>
      </rPr>
      <t>交通費に限り</t>
    </r>
    <r>
      <rPr>
        <sz val="10"/>
        <rFont val="ＭＳ Ｐゴシック"/>
        <family val="3"/>
        <charset val="128"/>
      </rPr>
      <t>経費として差し支えない。</t>
    </r>
    <rPh sb="52" eb="55">
      <t>コウツウヒ</t>
    </rPh>
    <rPh sb="56" eb="57">
      <t>カギ</t>
    </rPh>
    <phoneticPr fontId="53"/>
  </si>
  <si>
    <t>農業共同施設の建設</t>
    <rPh sb="0" eb="2">
      <t>ノウギョウ</t>
    </rPh>
    <rPh sb="2" eb="4">
      <t>キョウドウ</t>
    </rPh>
    <rPh sb="4" eb="6">
      <t>シセツ</t>
    </rPh>
    <rPh sb="7" eb="9">
      <t>ケンセツ</t>
    </rPh>
    <phoneticPr fontId="53"/>
  </si>
  <si>
    <t>　必要経費として控除</t>
    <rPh sb="1" eb="3">
      <t>ヒツヨウ</t>
    </rPh>
    <rPh sb="3" eb="5">
      <t>ケイヒ</t>
    </rPh>
    <rPh sb="8" eb="10">
      <t>コウジョ</t>
    </rPh>
    <phoneticPr fontId="53"/>
  </si>
  <si>
    <t>（全額使用の場合、全額が控除）</t>
    <rPh sb="1" eb="2">
      <t>ゼン</t>
    </rPh>
    <rPh sb="2" eb="3">
      <t>ガク</t>
    </rPh>
    <rPh sb="3" eb="5">
      <t>シヨウ</t>
    </rPh>
    <rPh sb="6" eb="8">
      <t>バアイ</t>
    </rPh>
    <rPh sb="9" eb="11">
      <t>ゼンガク</t>
    </rPh>
    <rPh sb="12" eb="14">
      <t>コウジョ</t>
    </rPh>
    <phoneticPr fontId="53"/>
  </si>
  <si>
    <t>必要経費に算入してよい。</t>
    <rPh sb="0" eb="2">
      <t>ヒツヨウ</t>
    </rPh>
    <rPh sb="2" eb="4">
      <t>ケイヒ</t>
    </rPh>
    <rPh sb="5" eb="7">
      <t>サンニュウ</t>
    </rPh>
    <phoneticPr fontId="53"/>
  </si>
  <si>
    <t>電柵やトタン柵などの設置にかかった資材代</t>
    <rPh sb="0" eb="2">
      <t>デンサク</t>
    </rPh>
    <rPh sb="6" eb="7">
      <t>サク</t>
    </rPh>
    <rPh sb="10" eb="12">
      <t>セッチ</t>
    </rPh>
    <rPh sb="17" eb="19">
      <t>シザイ</t>
    </rPh>
    <rPh sb="19" eb="20">
      <t>ダイ</t>
    </rPh>
    <phoneticPr fontId="53"/>
  </si>
  <si>
    <t>←</t>
  </si>
  <si>
    <t>　残金（繰越金）は、支出年に必要経費として控除</t>
    <rPh sb="1" eb="3">
      <t>ザンキン</t>
    </rPh>
    <rPh sb="4" eb="6">
      <t>クリコシ</t>
    </rPh>
    <rPh sb="6" eb="7">
      <t>キン</t>
    </rPh>
    <rPh sb="10" eb="12">
      <t>シシュツ</t>
    </rPh>
    <rPh sb="12" eb="13">
      <t>ネン</t>
    </rPh>
    <rPh sb="14" eb="16">
      <t>ヒツヨウ</t>
    </rPh>
    <rPh sb="16" eb="18">
      <t>ケイヒ</t>
    </rPh>
    <rPh sb="21" eb="23">
      <t>コウジョ</t>
    </rPh>
    <phoneticPr fontId="53"/>
  </si>
  <si>
    <t>合計</t>
    <rPh sb="0" eb="2">
      <t>ゴウケイ</t>
    </rPh>
    <phoneticPr fontId="21"/>
  </si>
  <si>
    <t>出力欄</t>
    <rPh sb="0" eb="1">
      <t>デ</t>
    </rPh>
    <rPh sb="1" eb="2">
      <t>リキ</t>
    </rPh>
    <rPh sb="2" eb="3">
      <t>ラン</t>
    </rPh>
    <phoneticPr fontId="21"/>
  </si>
  <si>
    <t>　③20万円以上の場合・・・・・　減価償却する。</t>
    <rPh sb="4" eb="6">
      <t>マンエン</t>
    </rPh>
    <rPh sb="6" eb="8">
      <t>イジョウ</t>
    </rPh>
    <rPh sb="9" eb="11">
      <t>バアイ</t>
    </rPh>
    <rPh sb="17" eb="19">
      <t>ゲンカ</t>
    </rPh>
    <rPh sb="19" eb="21">
      <t>ショウキャク</t>
    </rPh>
    <phoneticPr fontId="53"/>
  </si>
  <si>
    <t>根拠</t>
    <rPh sb="0" eb="2">
      <t>コンキョ</t>
    </rPh>
    <phoneticPr fontId="53"/>
  </si>
  <si>
    <t>本年－前年繰越分</t>
    <rPh sb="0" eb="2">
      <t>ホンネン</t>
    </rPh>
    <rPh sb="3" eb="5">
      <t>ゼンネン</t>
    </rPh>
    <rPh sb="5" eb="7">
      <t>クリコシ</t>
    </rPh>
    <rPh sb="7" eb="8">
      <t>ブン</t>
    </rPh>
    <phoneticPr fontId="21"/>
  </si>
  <si>
    <t>その他</t>
    <rPh sb="2" eb="3">
      <t>ホカ</t>
    </rPh>
    <phoneticPr fontId="53"/>
  </si>
  <si>
    <t>N０．　２</t>
  </si>
  <si>
    <t>積立繰越等</t>
    <rPh sb="0" eb="2">
      <t>ツミタテ</t>
    </rPh>
    <rPh sb="2" eb="4">
      <t>クリコシ</t>
    </rPh>
    <rPh sb="4" eb="5">
      <t>ナド</t>
    </rPh>
    <phoneticPr fontId="21"/>
  </si>
  <si>
    <t>本年度概算払交付金(ｲ)</t>
    <rPh sb="0" eb="1">
      <t>ホン</t>
    </rPh>
    <rPh sb="1" eb="3">
      <t>ネンド</t>
    </rPh>
    <rPh sb="3" eb="5">
      <t>ガイサン</t>
    </rPh>
    <rPh sb="5" eb="6">
      <t>バラ</t>
    </rPh>
    <rPh sb="6" eb="9">
      <t>コウフキン</t>
    </rPh>
    <phoneticPr fontId="21"/>
  </si>
  <si>
    <t>(ﾄ×ﾁ,円)</t>
  </si>
  <si>
    <t>集会所の修繕等</t>
    <rPh sb="0" eb="3">
      <t>シュウカイショ</t>
    </rPh>
    <rPh sb="4" eb="6">
      <t>シュウゼン</t>
    </rPh>
    <rPh sb="6" eb="7">
      <t>トウ</t>
    </rPh>
    <phoneticPr fontId="53"/>
  </si>
  <si>
    <t>１２ヶ月</t>
    <rPh sb="3" eb="4">
      <t>ツキ</t>
    </rPh>
    <phoneticPr fontId="53"/>
  </si>
  <si>
    <t>③</t>
  </si>
  <si>
    <t>共同利用機械等を購入した場合</t>
    <rPh sb="0" eb="2">
      <t>キョウドウ</t>
    </rPh>
    <rPh sb="2" eb="4">
      <t>リヨウ</t>
    </rPh>
    <rPh sb="4" eb="5">
      <t>キ</t>
    </rPh>
    <rPh sb="5" eb="6">
      <t>カイ</t>
    </rPh>
    <rPh sb="6" eb="7">
      <t>ナド</t>
    </rPh>
    <rPh sb="8" eb="10">
      <t>コウニュウ</t>
    </rPh>
    <rPh sb="12" eb="14">
      <t>バアイ</t>
    </rPh>
    <phoneticPr fontId="53"/>
  </si>
  <si>
    <t>要する費用</t>
    <rPh sb="0" eb="1">
      <t>ヨウ</t>
    </rPh>
    <rPh sb="3" eb="5">
      <t>ヒヨウ</t>
    </rPh>
    <phoneticPr fontId="53"/>
  </si>
  <si>
    <t>イベント開催</t>
    <rPh sb="4" eb="6">
      <t>カイサイ</t>
    </rPh>
    <phoneticPr fontId="53"/>
  </si>
  <si>
    <t>鳥獣害被害防止対策費</t>
    <rPh sb="0" eb="2">
      <t>チョウジュウ</t>
    </rPh>
    <rPh sb="2" eb="3">
      <t>ガイ</t>
    </rPh>
    <rPh sb="3" eb="5">
      <t>ヒガイ</t>
    </rPh>
    <rPh sb="5" eb="7">
      <t>ボウシ</t>
    </rPh>
    <rPh sb="7" eb="10">
      <t>タイサクヒ</t>
    </rPh>
    <phoneticPr fontId="53"/>
  </si>
  <si>
    <t>事業専用割合</t>
  </si>
  <si>
    <t>共同取組活動欄の説明</t>
    <rPh sb="0" eb="2">
      <t>キョウドウ</t>
    </rPh>
    <rPh sb="2" eb="4">
      <t>トリクミ</t>
    </rPh>
    <rPh sb="4" eb="6">
      <t>カツドウ</t>
    </rPh>
    <rPh sb="6" eb="7">
      <t>ラン</t>
    </rPh>
    <rPh sb="8" eb="10">
      <t>セツメイ</t>
    </rPh>
    <phoneticPr fontId="53"/>
  </si>
  <si>
    <r>
      <t>又</t>
    </r>
    <r>
      <rPr>
        <sz val="8"/>
        <rFont val="ＭＳ 明朝"/>
        <family val="1"/>
        <charset val="128"/>
      </rPr>
      <t>は</t>
    </r>
    <r>
      <rPr>
        <sz val="10"/>
        <rFont val="ＭＳ 明朝"/>
        <family val="1"/>
        <charset val="128"/>
      </rPr>
      <t>改定</t>
    </r>
    <rPh sb="0" eb="1">
      <t>マタ</t>
    </rPh>
    <rPh sb="2" eb="4">
      <t>カイテイ</t>
    </rPh>
    <phoneticPr fontId="21"/>
  </si>
  <si>
    <t>ト）</t>
  </si>
  <si>
    <t>　１人当り取得額１０万円未満のとき、取得年の必要経費として控除</t>
    <rPh sb="2" eb="3">
      <t>ニン</t>
    </rPh>
    <rPh sb="3" eb="4">
      <t>アタ</t>
    </rPh>
    <rPh sb="5" eb="7">
      <t>シュトク</t>
    </rPh>
    <rPh sb="7" eb="8">
      <t>ガク</t>
    </rPh>
    <rPh sb="10" eb="12">
      <t>マンエン</t>
    </rPh>
    <rPh sb="12" eb="14">
      <t>ミマン</t>
    </rPh>
    <rPh sb="18" eb="20">
      <t>シュトク</t>
    </rPh>
    <rPh sb="20" eb="21">
      <t>ネン</t>
    </rPh>
    <rPh sb="22" eb="24">
      <t>ヒツヨウ</t>
    </rPh>
    <rPh sb="24" eb="26">
      <t>ケイヒ</t>
    </rPh>
    <rPh sb="29" eb="31">
      <t>コウジョ</t>
    </rPh>
    <phoneticPr fontId="53"/>
  </si>
  <si>
    <t>補助金を受けて資産を</t>
    <rPh sb="0" eb="3">
      <t>ホジョキン</t>
    </rPh>
    <rPh sb="4" eb="5">
      <t>ウ</t>
    </rPh>
    <rPh sb="7" eb="9">
      <t>シサン</t>
    </rPh>
    <phoneticPr fontId="53"/>
  </si>
  <si>
    <t>積立額</t>
    <rPh sb="0" eb="3">
      <t>ツミタテガク</t>
    </rPh>
    <phoneticPr fontId="53"/>
  </si>
  <si>
    <t>※）</t>
  </si>
  <si>
    <t>前年繰越金</t>
    <rPh sb="0" eb="2">
      <t>ゼンネン</t>
    </rPh>
    <rPh sb="2" eb="4">
      <t>クリコシ</t>
    </rPh>
    <rPh sb="4" eb="5">
      <t>キン</t>
    </rPh>
    <phoneticPr fontId="21"/>
  </si>
  <si>
    <t>農地の土壌改良等のために「景観作物」を作付けする場合には、必要経費と</t>
    <rPh sb="0" eb="2">
      <t>ノウチ</t>
    </rPh>
    <rPh sb="3" eb="5">
      <t>ドジョウ</t>
    </rPh>
    <rPh sb="5" eb="8">
      <t>カイリョウトウ</t>
    </rPh>
    <rPh sb="13" eb="15">
      <t>ケイカン</t>
    </rPh>
    <rPh sb="15" eb="17">
      <t>サクモツ</t>
    </rPh>
    <rPh sb="19" eb="20">
      <t>サク</t>
    </rPh>
    <rPh sb="20" eb="21">
      <t>ツ</t>
    </rPh>
    <rPh sb="24" eb="26">
      <t>バアイ</t>
    </rPh>
    <rPh sb="29" eb="31">
      <t>ヒツヨウ</t>
    </rPh>
    <rPh sb="31" eb="33">
      <t>ケイヒ</t>
    </rPh>
    <phoneticPr fontId="53"/>
  </si>
  <si>
    <t>　</t>
  </si>
  <si>
    <t>　１人当り取得額１０万円以上のとき、取得した１年間だけではなく、</t>
    <rPh sb="2" eb="3">
      <t>ニン</t>
    </rPh>
    <rPh sb="3" eb="4">
      <t>アタ</t>
    </rPh>
    <rPh sb="5" eb="7">
      <t>シュトク</t>
    </rPh>
    <rPh sb="7" eb="8">
      <t>ガク</t>
    </rPh>
    <rPh sb="10" eb="12">
      <t>マンエン</t>
    </rPh>
    <rPh sb="12" eb="14">
      <t>イジョウ</t>
    </rPh>
    <rPh sb="18" eb="20">
      <t>シュトク</t>
    </rPh>
    <rPh sb="23" eb="25">
      <t>ネンカン</t>
    </rPh>
    <phoneticPr fontId="53"/>
  </si>
  <si>
    <t>農業に直接関係ある資産の取得については、減価償却費等として使用した</t>
    <rPh sb="0" eb="2">
      <t>ノウギョウ</t>
    </rPh>
    <rPh sb="3" eb="5">
      <t>チョクセツ</t>
    </rPh>
    <rPh sb="5" eb="7">
      <t>カンケイ</t>
    </rPh>
    <rPh sb="9" eb="11">
      <t>シサン</t>
    </rPh>
    <rPh sb="12" eb="14">
      <t>シュトク</t>
    </rPh>
    <rPh sb="20" eb="22">
      <t>ゲンカ</t>
    </rPh>
    <rPh sb="22" eb="24">
      <t>ショウキャク</t>
    </rPh>
    <rPh sb="24" eb="25">
      <t>ヒ</t>
    </rPh>
    <rPh sb="25" eb="26">
      <t>ナド</t>
    </rPh>
    <rPh sb="29" eb="31">
      <t>シヨウ</t>
    </rPh>
    <phoneticPr fontId="53"/>
  </si>
  <si>
    <t>集会所修繕のため</t>
    <rPh sb="0" eb="3">
      <t>シュウカイショ</t>
    </rPh>
    <rPh sb="3" eb="5">
      <t>シュウゼン</t>
    </rPh>
    <phoneticPr fontId="53"/>
  </si>
  <si>
    <t>※ただし、受領した者の個人所得となる。</t>
    <rPh sb="5" eb="7">
      <t>ジュリョウ</t>
    </rPh>
    <rPh sb="9" eb="10">
      <t>モノ</t>
    </rPh>
    <rPh sb="11" eb="13">
      <t>コジン</t>
    </rPh>
    <rPh sb="13" eb="15">
      <t>ショトク</t>
    </rPh>
    <phoneticPr fontId="53"/>
  </si>
  <si>
    <t>集落において、協同取組活動をおこなったときの労務対価の支払であれば、</t>
    <rPh sb="0" eb="2">
      <t>シュウラク</t>
    </rPh>
    <rPh sb="7" eb="9">
      <t>キョウドウ</t>
    </rPh>
    <rPh sb="9" eb="11">
      <t>トリクミ</t>
    </rPh>
    <rPh sb="11" eb="13">
      <t>カツドウ</t>
    </rPh>
    <rPh sb="22" eb="24">
      <t>ロウム</t>
    </rPh>
    <rPh sb="24" eb="26">
      <t>タイカ</t>
    </rPh>
    <rPh sb="27" eb="29">
      <t>シハライ</t>
    </rPh>
    <phoneticPr fontId="53"/>
  </si>
  <si>
    <t>農作物の被害を防止する目的のものは必要経費となる。</t>
    <rPh sb="0" eb="3">
      <t>ノウサクブツ</t>
    </rPh>
    <rPh sb="4" eb="6">
      <t>ヒガイ</t>
    </rPh>
    <rPh sb="7" eb="9">
      <t>ボウシ</t>
    </rPh>
    <rPh sb="11" eb="13">
      <t>モクテキ</t>
    </rPh>
    <rPh sb="17" eb="19">
      <t>ヒツヨウ</t>
    </rPh>
    <rPh sb="19" eb="21">
      <t>ケイヒ</t>
    </rPh>
    <phoneticPr fontId="53"/>
  </si>
  <si>
    <t>積立金と繰越金は、必要経費とならず、個人の所得なります。積立金と繰越金の合計を②面積按分するか、もしくは均等割いずれかで協定参加者別に配分して申告してください。</t>
    <rPh sb="0" eb="3">
      <t>ツミタテキン</t>
    </rPh>
    <rPh sb="4" eb="7">
      <t>クリコシキン</t>
    </rPh>
    <rPh sb="9" eb="11">
      <t>ヒツヨウ</t>
    </rPh>
    <rPh sb="11" eb="13">
      <t>ケイヒ</t>
    </rPh>
    <rPh sb="18" eb="20">
      <t>コジン</t>
    </rPh>
    <rPh sb="21" eb="23">
      <t>ショトク</t>
    </rPh>
    <rPh sb="28" eb="31">
      <t>ツミタテキン</t>
    </rPh>
    <rPh sb="32" eb="35">
      <t>クリコシキン</t>
    </rPh>
    <rPh sb="36" eb="38">
      <t>ゴウケイ</t>
    </rPh>
    <rPh sb="40" eb="42">
      <t>メンセキ</t>
    </rPh>
    <rPh sb="42" eb="44">
      <t>アンブン</t>
    </rPh>
    <rPh sb="52" eb="55">
      <t>キントウワリ</t>
    </rPh>
    <rPh sb="60" eb="62">
      <t>キョウテイ</t>
    </rPh>
    <rPh sb="62" eb="65">
      <t>サンカシャ</t>
    </rPh>
    <rPh sb="65" eb="66">
      <t>ベツ</t>
    </rPh>
    <rPh sb="67" eb="69">
      <t>ハイブン</t>
    </rPh>
    <rPh sb="71" eb="73">
      <t>シンコク</t>
    </rPh>
    <phoneticPr fontId="53"/>
  </si>
  <si>
    <t>　農業機械等の耐用年数の期間で分割して必要経費として控除</t>
    <rPh sb="1" eb="3">
      <t>ノウギョウ</t>
    </rPh>
    <rPh sb="3" eb="5">
      <t>キカイ</t>
    </rPh>
    <rPh sb="5" eb="6">
      <t>トウ</t>
    </rPh>
    <rPh sb="7" eb="9">
      <t>タイヨウ</t>
    </rPh>
    <rPh sb="9" eb="11">
      <t>ネンスウ</t>
    </rPh>
    <rPh sb="12" eb="14">
      <t>キカン</t>
    </rPh>
    <rPh sb="15" eb="17">
      <t>ブンカツ</t>
    </rPh>
    <rPh sb="19" eb="21">
      <t>ヒツヨウ</t>
    </rPh>
    <rPh sb="21" eb="23">
      <t>ケイヒ</t>
    </rPh>
    <rPh sb="26" eb="28">
      <t>コウジョ</t>
    </rPh>
    <phoneticPr fontId="53"/>
  </si>
  <si>
    <t>中山間地域等直接支払交付金に係る課税上の必要経費該当の【○・×】</t>
    <rPh sb="0" eb="1">
      <t>ナカ</t>
    </rPh>
    <rPh sb="1" eb="3">
      <t>ヤマアイ</t>
    </rPh>
    <rPh sb="3" eb="6">
      <t>チイキトウ</t>
    </rPh>
    <rPh sb="6" eb="8">
      <t>チョクセツ</t>
    </rPh>
    <rPh sb="8" eb="10">
      <t>シハライ</t>
    </rPh>
    <rPh sb="10" eb="13">
      <t>コウフキン</t>
    </rPh>
    <rPh sb="14" eb="15">
      <t>カカ</t>
    </rPh>
    <rPh sb="16" eb="18">
      <t>カゼイ</t>
    </rPh>
    <rPh sb="18" eb="19">
      <t>ウエ</t>
    </rPh>
    <rPh sb="20" eb="22">
      <t>ヒツヨウ</t>
    </rPh>
    <rPh sb="22" eb="24">
      <t>ケイヒ</t>
    </rPh>
    <rPh sb="24" eb="26">
      <t>ガイトウ</t>
    </rPh>
    <phoneticPr fontId="53"/>
  </si>
  <si>
    <t>N０．　１</t>
  </si>
  <si>
    <t>ク）</t>
  </si>
  <si>
    <t>イベント開催等の経費</t>
    <rPh sb="4" eb="6">
      <t>カイサイ</t>
    </rPh>
    <rPh sb="6" eb="7">
      <t>トウ</t>
    </rPh>
    <rPh sb="8" eb="10">
      <t>ケイヒ</t>
    </rPh>
    <phoneticPr fontId="53"/>
  </si>
  <si>
    <t>項目</t>
    <rPh sb="0" eb="2">
      <t>コウモク</t>
    </rPh>
    <phoneticPr fontId="53"/>
  </si>
  <si>
    <t>減価償却費の計算</t>
    <rPh sb="0" eb="2">
      <t>ゲンカ</t>
    </rPh>
    <rPh sb="2" eb="4">
      <t>ショウキャク</t>
    </rPh>
    <rPh sb="4" eb="5">
      <t>ヒ</t>
    </rPh>
    <rPh sb="6" eb="8">
      <t>ケイサン</t>
    </rPh>
    <phoneticPr fontId="53"/>
  </si>
  <si>
    <t>なる。</t>
  </si>
  <si>
    <t>令和</t>
    <rPh sb="0" eb="2">
      <t>レイワ</t>
    </rPh>
    <phoneticPr fontId="21"/>
  </si>
  <si>
    <t>必要経費</t>
    <rPh sb="0" eb="2">
      <t>ヒツヨウ</t>
    </rPh>
    <rPh sb="2" eb="4">
      <t>ケイヒ</t>
    </rPh>
    <phoneticPr fontId="53"/>
  </si>
  <si>
    <t>(成熟)</t>
  </si>
  <si>
    <t>役員報酬</t>
    <rPh sb="0" eb="1">
      <t>ヤク</t>
    </rPh>
    <rPh sb="1" eb="2">
      <t>イン</t>
    </rPh>
    <rPh sb="2" eb="4">
      <t>ホウシュウ</t>
    </rPh>
    <phoneticPr fontId="53"/>
  </si>
  <si>
    <t>面積単価案分</t>
    <rPh sb="0" eb="2">
      <t>ﾒﾝｾｷ</t>
    </rPh>
    <rPh sb="2" eb="4">
      <t>ﾀﾝｶ</t>
    </rPh>
    <rPh sb="4" eb="6">
      <t>ｱﾝﾌﾞﾝ</t>
    </rPh>
    <phoneticPr fontId="21" type="halfwidthKatakana"/>
  </si>
  <si>
    <t>　　　(上記注記は消す事が出来ます)</t>
  </si>
  <si>
    <t>農業に関連する部分があれば、必要経費となる。</t>
    <rPh sb="0" eb="2">
      <t>ノウギョウ</t>
    </rPh>
    <rPh sb="3" eb="5">
      <t>カンレン</t>
    </rPh>
    <rPh sb="7" eb="9">
      <t>ブブン</t>
    </rPh>
    <rPh sb="14" eb="16">
      <t>ヒツヨウ</t>
    </rPh>
    <rPh sb="16" eb="18">
      <t>ケイヒ</t>
    </rPh>
    <phoneticPr fontId="53"/>
  </si>
  <si>
    <t>申告年</t>
    <rPh sb="0" eb="2">
      <t>シンコク</t>
    </rPh>
    <rPh sb="2" eb="3">
      <t>ドシ</t>
    </rPh>
    <phoneticPr fontId="21"/>
  </si>
  <si>
    <t>△</t>
  </si>
  <si>
    <t>取得(成熟)年(令和)/　月</t>
    <rPh sb="8" eb="10">
      <t>レイワ</t>
    </rPh>
    <phoneticPr fontId="21"/>
  </si>
  <si>
    <t>定率</t>
    <rPh sb="0" eb="2">
      <t>テイリツ</t>
    </rPh>
    <phoneticPr fontId="21"/>
  </si>
  <si>
    <t>水路・農道の維持管理費</t>
    <rPh sb="0" eb="2">
      <t>スイロ</t>
    </rPh>
    <rPh sb="3" eb="5">
      <t>ノウドウ</t>
    </rPh>
    <rPh sb="6" eb="8">
      <t>イジ</t>
    </rPh>
    <rPh sb="8" eb="10">
      <t>カンリ</t>
    </rPh>
    <rPh sb="10" eb="11">
      <t>ヒ</t>
    </rPh>
    <phoneticPr fontId="53"/>
  </si>
  <si>
    <t>○</t>
  </si>
  <si>
    <t>サ）</t>
  </si>
  <si>
    <t>※ただし、出役賃金については受領した者の収入となる。</t>
    <rPh sb="5" eb="6">
      <t>シュツ</t>
    </rPh>
    <rPh sb="6" eb="7">
      <t>エキ</t>
    </rPh>
    <rPh sb="7" eb="9">
      <t>チンギン</t>
    </rPh>
    <rPh sb="14" eb="16">
      <t>ジュリョウ</t>
    </rPh>
    <rPh sb="18" eb="19">
      <t>モノ</t>
    </rPh>
    <rPh sb="20" eb="22">
      <t>シュウニュウ</t>
    </rPh>
    <phoneticPr fontId="53"/>
  </si>
  <si>
    <t>共同取組活動分計(ｹ)</t>
    <rPh sb="0" eb="2">
      <t>キョウドウ</t>
    </rPh>
    <rPh sb="2" eb="4">
      <t>トリクミ</t>
    </rPh>
    <rPh sb="4" eb="6">
      <t>カツドウ</t>
    </rPh>
    <rPh sb="6" eb="7">
      <t>ブン</t>
    </rPh>
    <rPh sb="7" eb="8">
      <t>ケイ</t>
    </rPh>
    <phoneticPr fontId="21"/>
  </si>
  <si>
    <t>会議に要した費用</t>
    <rPh sb="0" eb="2">
      <t>カイギ</t>
    </rPh>
    <rPh sb="3" eb="4">
      <t>ヨウ</t>
    </rPh>
    <rPh sb="6" eb="8">
      <t>ヒヨウ</t>
    </rPh>
    <phoneticPr fontId="53"/>
  </si>
  <si>
    <t>×90%</t>
  </si>
  <si>
    <t>ノ）</t>
  </si>
  <si>
    <t>　　　　計算に関する書類を保存している場合に限ります。</t>
    <rPh sb="4" eb="6">
      <t>ケイサン</t>
    </rPh>
    <rPh sb="7" eb="8">
      <t>カン</t>
    </rPh>
    <rPh sb="10" eb="12">
      <t>ショルイ</t>
    </rPh>
    <rPh sb="13" eb="15">
      <t>ホゾン</t>
    </rPh>
    <rPh sb="19" eb="21">
      <t>バアイ</t>
    </rPh>
    <rPh sb="22" eb="23">
      <t>カギ</t>
    </rPh>
    <phoneticPr fontId="53"/>
  </si>
  <si>
    <t>年分</t>
  </si>
  <si>
    <t>（用紙代、コピー代、</t>
    <rPh sb="1" eb="3">
      <t>ヨウシ</t>
    </rPh>
    <rPh sb="3" eb="4">
      <t>ダイ</t>
    </rPh>
    <rPh sb="8" eb="9">
      <t>ダイ</t>
    </rPh>
    <phoneticPr fontId="53"/>
  </si>
  <si>
    <t>　　　(ａ）通常の減価償却費の計算をする。</t>
    <rPh sb="6" eb="8">
      <t>ツウジョウ</t>
    </rPh>
    <rPh sb="9" eb="11">
      <t>ゲンカ</t>
    </rPh>
    <rPh sb="11" eb="13">
      <t>ショウキャク</t>
    </rPh>
    <rPh sb="13" eb="14">
      <t>ヒ</t>
    </rPh>
    <rPh sb="15" eb="17">
      <t>ケイサン</t>
    </rPh>
    <phoneticPr fontId="53"/>
  </si>
  <si>
    <t>収入金額計</t>
    <rPh sb="0" eb="2">
      <t>シュウニュウ</t>
    </rPh>
    <rPh sb="2" eb="4">
      <t>キンガク</t>
    </rPh>
    <rPh sb="4" eb="5">
      <t>ケイ</t>
    </rPh>
    <phoneticPr fontId="21"/>
  </si>
  <si>
    <t>①－②</t>
  </si>
  <si>
    <t>必要経費</t>
    <rPh sb="0" eb="2">
      <t>ヒツヨウ</t>
    </rPh>
    <rPh sb="2" eb="4">
      <t>ケイヒ</t>
    </rPh>
    <phoneticPr fontId="21"/>
  </si>
  <si>
    <t>担い手育成経費　　　</t>
    <rPh sb="0" eb="1">
      <t>ニナ</t>
    </rPh>
    <rPh sb="2" eb="3">
      <t>テ</t>
    </rPh>
    <rPh sb="3" eb="5">
      <t>イクセイ</t>
    </rPh>
    <rPh sb="5" eb="7">
      <t>ケイヒ</t>
    </rPh>
    <phoneticPr fontId="53"/>
  </si>
  <si>
    <t>取得(成熟)年(平成)/　月</t>
    <rPh sb="8" eb="10">
      <t>ヘイセイ</t>
    </rPh>
    <phoneticPr fontId="21"/>
  </si>
  <si>
    <t>×</t>
  </si>
  <si>
    <t>均等割</t>
    <rPh sb="0" eb="2">
      <t>ｷﾝﾄｳ</t>
    </rPh>
    <rPh sb="2" eb="3">
      <t>ﾜ</t>
    </rPh>
    <phoneticPr fontId="21" type="halfwidthKatakana"/>
  </si>
  <si>
    <t>①子息を農業学校などに通わせる費用は家族費なので、必要経費とならない。</t>
  </si>
  <si>
    <t>償却累計額</t>
    <rPh sb="4" eb="5">
      <t>ガク</t>
    </rPh>
    <phoneticPr fontId="21"/>
  </si>
  <si>
    <t>※ただし、受領した者の収入となる。</t>
    <rPh sb="5" eb="7">
      <t>ジュリョウ</t>
    </rPh>
    <rPh sb="9" eb="10">
      <t>モノ</t>
    </rPh>
    <rPh sb="11" eb="13">
      <t>シュウニュウ</t>
    </rPh>
    <phoneticPr fontId="53"/>
  </si>
  <si>
    <t>周辺林地の管理</t>
    <rPh sb="0" eb="2">
      <t>シュウヘン</t>
    </rPh>
    <rPh sb="2" eb="4">
      <t>リンチ</t>
    </rPh>
    <rPh sb="5" eb="7">
      <t>カンリ</t>
    </rPh>
    <phoneticPr fontId="53"/>
  </si>
  <si>
    <t>(</t>
  </si>
  <si>
    <t>　　  （ｂ）３年間で取得価格の１／３づつを各年の減価償却費に算入する。</t>
    <rPh sb="8" eb="10">
      <t>ネンカン</t>
    </rPh>
    <rPh sb="11" eb="13">
      <t>シュトク</t>
    </rPh>
    <rPh sb="13" eb="15">
      <t>カカク</t>
    </rPh>
    <rPh sb="22" eb="23">
      <t>カク</t>
    </rPh>
    <rPh sb="23" eb="24">
      <t>ネン</t>
    </rPh>
    <rPh sb="25" eb="27">
      <t>ゲンカ</t>
    </rPh>
    <rPh sb="27" eb="29">
      <t>ショウキャク</t>
    </rPh>
    <rPh sb="29" eb="30">
      <t>ヒ</t>
    </rPh>
    <rPh sb="31" eb="33">
      <t>サンニュウ</t>
    </rPh>
    <phoneticPr fontId="53"/>
  </si>
  <si>
    <t>農業共同機械の購入</t>
    <rPh sb="0" eb="2">
      <t>ノウギョウ</t>
    </rPh>
    <rPh sb="2" eb="4">
      <t>キョウドウ</t>
    </rPh>
    <rPh sb="4" eb="6">
      <t>キカイ</t>
    </rPh>
    <rPh sb="7" eb="9">
      <t>コウニュウ</t>
    </rPh>
    <phoneticPr fontId="53"/>
  </si>
  <si>
    <t>年に必要経費として算入できる。</t>
    <rPh sb="0" eb="1">
      <t>ネン</t>
    </rPh>
    <rPh sb="2" eb="4">
      <t>ヒツヨウ</t>
    </rPh>
    <rPh sb="4" eb="6">
      <t>ケイヒ</t>
    </rPh>
    <rPh sb="9" eb="11">
      <t>サンニュウ</t>
    </rPh>
    <phoneticPr fontId="53"/>
  </si>
  <si>
    <t>(年)</t>
  </si>
  <si>
    <t>　　・・・・・・　使用した年の必要経費に算入する。</t>
    <rPh sb="9" eb="11">
      <t>シヨウ</t>
    </rPh>
    <rPh sb="13" eb="14">
      <t>ネン</t>
    </rPh>
    <rPh sb="15" eb="17">
      <t>ヒツヨウ</t>
    </rPh>
    <rPh sb="17" eb="19">
      <t>ケイヒ</t>
    </rPh>
    <rPh sb="20" eb="22">
      <t>サンニュウ</t>
    </rPh>
    <phoneticPr fontId="53"/>
  </si>
  <si>
    <t>　①10万円未満又は使用可能期間が1年未満のもの</t>
    <rPh sb="4" eb="6">
      <t>マンエン</t>
    </rPh>
    <rPh sb="6" eb="8">
      <t>ミマン</t>
    </rPh>
    <rPh sb="8" eb="9">
      <t>マタ</t>
    </rPh>
    <rPh sb="10" eb="12">
      <t>シヨウ</t>
    </rPh>
    <rPh sb="12" eb="14">
      <t>カノウ</t>
    </rPh>
    <rPh sb="14" eb="16">
      <t>キカン</t>
    </rPh>
    <rPh sb="18" eb="19">
      <t>ネン</t>
    </rPh>
    <rPh sb="19" eb="21">
      <t>ミマン</t>
    </rPh>
    <phoneticPr fontId="53"/>
  </si>
  <si>
    <t>用割合</t>
  </si>
  <si>
    <t>　②10万円以上20万円未満である場合は、次の方法を選択できる。</t>
    <rPh sb="4" eb="8">
      <t>マンエンイジョウ</t>
    </rPh>
    <rPh sb="10" eb="12">
      <t>マンエン</t>
    </rPh>
    <rPh sb="12" eb="14">
      <t>ミマン</t>
    </rPh>
    <rPh sb="17" eb="19">
      <t>バアイ</t>
    </rPh>
    <rPh sb="21" eb="22">
      <t>ツギ</t>
    </rPh>
    <rPh sb="23" eb="25">
      <t>ホウホウ</t>
    </rPh>
    <rPh sb="26" eb="28">
      <t>センタク</t>
    </rPh>
    <phoneticPr fontId="53"/>
  </si>
  <si>
    <t>:</t>
  </si>
  <si>
    <t>　　　※この規定は、一括償却対象額を記載した書類を添付し、かつ、その</t>
    <rPh sb="6" eb="8">
      <t>キテイ</t>
    </rPh>
    <rPh sb="10" eb="12">
      <t>イッカツ</t>
    </rPh>
    <rPh sb="12" eb="14">
      <t>ショウキャク</t>
    </rPh>
    <rPh sb="14" eb="16">
      <t>タイショウ</t>
    </rPh>
    <rPh sb="16" eb="17">
      <t>ガク</t>
    </rPh>
    <rPh sb="18" eb="20">
      <t>キサイ</t>
    </rPh>
    <rPh sb="22" eb="24">
      <t>ショルイ</t>
    </rPh>
    <rPh sb="25" eb="27">
      <t>テンプ</t>
    </rPh>
    <phoneticPr fontId="53"/>
  </si>
  <si>
    <t>)</t>
  </si>
  <si>
    <t>：</t>
  </si>
  <si>
    <t>補助金を差引いた金額を資産の取得価格とする。</t>
    <rPh sb="0" eb="3">
      <t>ホジョキン</t>
    </rPh>
    <rPh sb="4" eb="6">
      <t>サシヒ</t>
    </rPh>
    <rPh sb="8" eb="10">
      <t>キンガク</t>
    </rPh>
    <rPh sb="11" eb="13">
      <t>シサン</t>
    </rPh>
    <rPh sb="14" eb="16">
      <t>シュトク</t>
    </rPh>
    <rPh sb="16" eb="18">
      <t>カカク</t>
    </rPh>
    <phoneticPr fontId="53"/>
  </si>
  <si>
    <t>購入した場合の取得価格</t>
    <rPh sb="0" eb="2">
      <t>コウニュウ</t>
    </rPh>
    <rPh sb="4" eb="6">
      <t>バアイ</t>
    </rPh>
    <rPh sb="7" eb="9">
      <t>シュトク</t>
    </rPh>
    <rPh sb="9" eb="11">
      <t>カカク</t>
    </rPh>
    <phoneticPr fontId="53"/>
  </si>
  <si>
    <t>①受領した者が農業を営む者であれば農業所得。</t>
    <rPh sb="1" eb="3">
      <t>ジュリョウ</t>
    </rPh>
    <rPh sb="5" eb="6">
      <t>モノ</t>
    </rPh>
    <rPh sb="7" eb="9">
      <t>ノウギョウ</t>
    </rPh>
    <rPh sb="10" eb="11">
      <t>イトナ</t>
    </rPh>
    <rPh sb="12" eb="13">
      <t>モノ</t>
    </rPh>
    <rPh sb="17" eb="19">
      <t>ノウギョウ</t>
    </rPh>
    <rPh sb="19" eb="21">
      <t>ショトク</t>
    </rPh>
    <phoneticPr fontId="53"/>
  </si>
  <si>
    <t>ヒ）</t>
  </si>
  <si>
    <t>(期末残高)</t>
  </si>
  <si>
    <t>共同取組活動費のうち</t>
    <rPh sb="0" eb="2">
      <t>キョウドウ</t>
    </rPh>
    <rPh sb="2" eb="4">
      <t>トリクミ</t>
    </rPh>
    <rPh sb="4" eb="6">
      <t>カツドウ</t>
    </rPh>
    <rPh sb="6" eb="7">
      <t>ヒ</t>
    </rPh>
    <phoneticPr fontId="53"/>
  </si>
  <si>
    <t>定額</t>
    <rPh sb="0" eb="2">
      <t>テイガク</t>
    </rPh>
    <phoneticPr fontId="21"/>
  </si>
  <si>
    <t>債務が確定した日（請求書が発行された日）の属する年分において、必要経費に算入する。</t>
    <rPh sb="0" eb="2">
      <t>サイム</t>
    </rPh>
    <rPh sb="3" eb="5">
      <t>カクテイ</t>
    </rPh>
    <rPh sb="7" eb="8">
      <t>ヒ</t>
    </rPh>
    <rPh sb="9" eb="12">
      <t>セイキュウショ</t>
    </rPh>
    <rPh sb="13" eb="15">
      <t>ハッコウ</t>
    </rPh>
    <rPh sb="18" eb="19">
      <t>ヒ</t>
    </rPh>
    <rPh sb="21" eb="22">
      <t>ゾク</t>
    </rPh>
    <rPh sb="24" eb="25">
      <t>ネン</t>
    </rPh>
    <rPh sb="25" eb="26">
      <t>ブン</t>
    </rPh>
    <rPh sb="31" eb="33">
      <t>ヒツヨウ</t>
    </rPh>
    <rPh sb="33" eb="35">
      <t>ケイヒ</t>
    </rPh>
    <rPh sb="36" eb="38">
      <t>サンニュウ</t>
    </rPh>
    <phoneticPr fontId="53"/>
  </si>
  <si>
    <t>⑦</t>
  </si>
  <si>
    <t>令和元年12月末中に工事</t>
    <rPh sb="0" eb="2">
      <t>レイワ</t>
    </rPh>
    <rPh sb="2" eb="3">
      <t>ガン</t>
    </rPh>
    <rPh sb="3" eb="4">
      <t>ネン</t>
    </rPh>
    <rPh sb="6" eb="8">
      <t>ガツマツ</t>
    </rPh>
    <rPh sb="8" eb="9">
      <t>チュウ</t>
    </rPh>
    <rPh sb="10" eb="12">
      <t>コウジ</t>
    </rPh>
    <phoneticPr fontId="53"/>
  </si>
  <si>
    <t>等を実行し、令和2年3月31</t>
    <rPh sb="3" eb="4">
      <t>イ</t>
    </rPh>
    <rPh sb="6" eb="8">
      <t>レイワ</t>
    </rPh>
    <rPh sb="9" eb="10">
      <t>ネン</t>
    </rPh>
    <rPh sb="11" eb="12">
      <t>ガツ</t>
    </rPh>
    <phoneticPr fontId="53"/>
  </si>
  <si>
    <t>償却の基礎</t>
  </si>
  <si>
    <t>（２）　共同取組活動分支出額</t>
    <rPh sb="4" eb="6">
      <t>キョウドウ</t>
    </rPh>
    <rPh sb="6" eb="8">
      <t>トリクミ</t>
    </rPh>
    <rPh sb="8" eb="10">
      <t>カツドウ</t>
    </rPh>
    <rPh sb="10" eb="11">
      <t>ブン</t>
    </rPh>
    <rPh sb="11" eb="14">
      <t>シシュツガク</t>
    </rPh>
    <phoneticPr fontId="53"/>
  </si>
  <si>
    <t>その他の支出</t>
    <rPh sb="2" eb="3">
      <t>ホカ</t>
    </rPh>
    <rPh sb="4" eb="6">
      <t>シシュツ</t>
    </rPh>
    <phoneticPr fontId="53"/>
  </si>
  <si>
    <t>（自署）</t>
    <rPh sb="1" eb="3">
      <t>ジショ</t>
    </rPh>
    <phoneticPr fontId="53"/>
  </si>
  <si>
    <t>AH</t>
  </si>
  <si>
    <t>日中に支払った場合の</t>
    <rPh sb="7" eb="9">
      <t>バアイ</t>
    </rPh>
    <phoneticPr fontId="53"/>
  </si>
  <si>
    <t>一般的には農業に直接関連はなく、必要経費とならない。</t>
  </si>
  <si>
    <t>償却額</t>
    <rPh sb="0" eb="2">
      <t>ショウキャク</t>
    </rPh>
    <rPh sb="2" eb="3">
      <t>ガク</t>
    </rPh>
    <phoneticPr fontId="21"/>
  </si>
  <si>
    <t xml:space="preserve">          ５　定率法を選択している人（税務署に届けを提出している人に限ります。）は、計算方法が異なります。</t>
    <rPh sb="12" eb="15">
      <t>テイリツホウ</t>
    </rPh>
    <rPh sb="16" eb="18">
      <t>センタク</t>
    </rPh>
    <rPh sb="22" eb="23">
      <t>ヒト</t>
    </rPh>
    <rPh sb="24" eb="27">
      <t>ゼイムショ</t>
    </rPh>
    <rPh sb="28" eb="29">
      <t>トド</t>
    </rPh>
    <rPh sb="31" eb="33">
      <t>テイシュツ</t>
    </rPh>
    <rPh sb="37" eb="38">
      <t>ヒト</t>
    </rPh>
    <rPh sb="39" eb="40">
      <t>カギ</t>
    </rPh>
    <rPh sb="47" eb="49">
      <t>ケイサン</t>
    </rPh>
    <rPh sb="49" eb="51">
      <t>ホウホウ</t>
    </rPh>
    <rPh sb="52" eb="53">
      <t>コト</t>
    </rPh>
    <phoneticPr fontId="53"/>
  </si>
  <si>
    <t>集落名</t>
    <rPh sb="0" eb="2">
      <t>シュウラク</t>
    </rPh>
    <rPh sb="2" eb="3">
      <t>メイ</t>
    </rPh>
    <phoneticPr fontId="21"/>
  </si>
  <si>
    <t>経費算入時期</t>
    <rPh sb="0" eb="2">
      <t>ケイヒ</t>
    </rPh>
    <rPh sb="2" eb="4">
      <t>サンニュウ</t>
    </rPh>
    <rPh sb="4" eb="6">
      <t>ジキ</t>
    </rPh>
    <phoneticPr fontId="53"/>
  </si>
  <si>
    <t>取得</t>
  </si>
  <si>
    <t>収入の範囲</t>
    <rPh sb="0" eb="2">
      <t>シュウニュウ</t>
    </rPh>
    <rPh sb="3" eb="5">
      <t>ハンイ</t>
    </rPh>
    <phoneticPr fontId="53"/>
  </si>
  <si>
    <t>個人が受け取るべき金額。受領した者の個人所得となる。</t>
    <rPh sb="0" eb="2">
      <t>コジン</t>
    </rPh>
    <rPh sb="3" eb="4">
      <t>ウ</t>
    </rPh>
    <rPh sb="5" eb="6">
      <t>ト</t>
    </rPh>
    <rPh sb="9" eb="11">
      <t>キンガク</t>
    </rPh>
    <phoneticPr fontId="53"/>
  </si>
  <si>
    <t>協定参加者名</t>
    <rPh sb="0" eb="2">
      <t>キョウテイ</t>
    </rPh>
    <rPh sb="2" eb="5">
      <t>サンカシャ</t>
    </rPh>
    <rPh sb="5" eb="6">
      <t>メイ</t>
    </rPh>
    <phoneticPr fontId="21"/>
  </si>
  <si>
    <t>事業専</t>
  </si>
  <si>
    <t>※個人配分分と共同取組活動分との合計額</t>
    <rPh sb="1" eb="3">
      <t>コジン</t>
    </rPh>
    <rPh sb="3" eb="5">
      <t>ハイブン</t>
    </rPh>
    <rPh sb="5" eb="6">
      <t>ブン</t>
    </rPh>
    <rPh sb="7" eb="9">
      <t>キョウドウ</t>
    </rPh>
    <rPh sb="9" eb="11">
      <t>トリクミ</t>
    </rPh>
    <rPh sb="11" eb="13">
      <t>カツドウ</t>
    </rPh>
    <rPh sb="13" eb="14">
      <t>ブン</t>
    </rPh>
    <rPh sb="16" eb="18">
      <t>ゴウケイ</t>
    </rPh>
    <rPh sb="18" eb="19">
      <t>ガク</t>
    </rPh>
    <phoneticPr fontId="53"/>
  </si>
  <si>
    <t>総会・役員会のお茶菓子代、会場借上代、高熱水費など</t>
    <rPh sb="0" eb="2">
      <t>ソウカイ</t>
    </rPh>
    <rPh sb="3" eb="6">
      <t>ヤクインカイ</t>
    </rPh>
    <rPh sb="8" eb="11">
      <t>チャガシ</t>
    </rPh>
    <rPh sb="11" eb="12">
      <t>ダイ</t>
    </rPh>
    <rPh sb="13" eb="15">
      <t>カイジョウ</t>
    </rPh>
    <rPh sb="15" eb="16">
      <t>カ</t>
    </rPh>
    <rPh sb="16" eb="17">
      <t>ア</t>
    </rPh>
    <rPh sb="17" eb="18">
      <t>ダイ</t>
    </rPh>
    <rPh sb="19" eb="21">
      <t>コウネツ</t>
    </rPh>
    <rPh sb="21" eb="22">
      <t>ミズ</t>
    </rPh>
    <rPh sb="22" eb="23">
      <t>ヒ</t>
    </rPh>
    <phoneticPr fontId="53"/>
  </si>
  <si>
    <t>収入の時期</t>
    <rPh sb="0" eb="2">
      <t>シュウニュウ</t>
    </rPh>
    <rPh sb="3" eb="5">
      <t>ジキ</t>
    </rPh>
    <phoneticPr fontId="53"/>
  </si>
  <si>
    <t>市町村から集落の代表者に交付された日の属する年分 令和2年1月～令和2年12月</t>
    <rPh sb="0" eb="3">
      <t>シチョウソン</t>
    </rPh>
    <rPh sb="5" eb="7">
      <t>シュウラク</t>
    </rPh>
    <rPh sb="8" eb="11">
      <t>ダイヒョウシャ</t>
    </rPh>
    <rPh sb="12" eb="14">
      <t>コウフ</t>
    </rPh>
    <rPh sb="17" eb="18">
      <t>ヒ</t>
    </rPh>
    <rPh sb="19" eb="20">
      <t>ゾク</t>
    </rPh>
    <rPh sb="22" eb="23">
      <t>ネン</t>
    </rPh>
    <rPh sb="23" eb="24">
      <t>ブン</t>
    </rPh>
    <rPh sb="25" eb="27">
      <t>レイワ</t>
    </rPh>
    <rPh sb="28" eb="29">
      <t>ネン</t>
    </rPh>
    <rPh sb="30" eb="31">
      <t>ガツ</t>
    </rPh>
    <rPh sb="32" eb="33">
      <t>レイ</t>
    </rPh>
    <rPh sb="33" eb="34">
      <t>ワ</t>
    </rPh>
    <rPh sb="35" eb="36">
      <t>トシ</t>
    </rPh>
    <rPh sb="36" eb="37">
      <t>ヘイネン</t>
    </rPh>
    <rPh sb="38" eb="39">
      <t>ガツ</t>
    </rPh>
    <phoneticPr fontId="53"/>
  </si>
  <si>
    <t>役員報酬の所得区分</t>
    <rPh sb="0" eb="2">
      <t>ヤクイン</t>
    </rPh>
    <rPh sb="2" eb="4">
      <t>ホウシュウ</t>
    </rPh>
    <rPh sb="5" eb="7">
      <t>ショトク</t>
    </rPh>
    <rPh sb="7" eb="9">
      <t>クブン</t>
    </rPh>
    <phoneticPr fontId="53"/>
  </si>
  <si>
    <t>総会・役員会経費</t>
    <rPh sb="0" eb="2">
      <t>ソウカイ</t>
    </rPh>
    <rPh sb="3" eb="6">
      <t>ヤクインカイ</t>
    </rPh>
    <rPh sb="6" eb="8">
      <t>ケイヒ</t>
    </rPh>
    <phoneticPr fontId="53"/>
  </si>
  <si>
    <t>有機農産物栽培推進費</t>
    <rPh sb="0" eb="2">
      <t>ユウキ</t>
    </rPh>
    <rPh sb="2" eb="5">
      <t>ノウサンブツ</t>
    </rPh>
    <rPh sb="5" eb="7">
      <t>サイバイ</t>
    </rPh>
    <rPh sb="7" eb="10">
      <t>スイシンヒ</t>
    </rPh>
    <phoneticPr fontId="53"/>
  </si>
  <si>
    <t>償　却　率</t>
  </si>
  <si>
    <t>＝</t>
  </si>
  <si>
    <t>チ）</t>
  </si>
  <si>
    <t>水路・農道管理費</t>
    <rPh sb="0" eb="2">
      <t>スイロ</t>
    </rPh>
    <rPh sb="3" eb="5">
      <t>ノウドウ</t>
    </rPh>
    <rPh sb="5" eb="7">
      <t>カンリ</t>
    </rPh>
    <rPh sb="7" eb="8">
      <t>ヒ</t>
    </rPh>
    <phoneticPr fontId="53"/>
  </si>
  <si>
    <t>配分等の基礎</t>
    <rPh sb="0" eb="2">
      <t>ハイブン</t>
    </rPh>
    <rPh sb="2" eb="3">
      <t>トウ</t>
    </rPh>
    <rPh sb="4" eb="6">
      <t>キソ</t>
    </rPh>
    <phoneticPr fontId="53"/>
  </si>
  <si>
    <t>②受領した者が農業を営む者以外であれば契約内容に応じ、所得を区分</t>
    <rPh sb="1" eb="3">
      <t>ジュリョウ</t>
    </rPh>
    <rPh sb="5" eb="6">
      <t>モノ</t>
    </rPh>
    <rPh sb="7" eb="9">
      <t>ノウギョウ</t>
    </rPh>
    <rPh sb="10" eb="11">
      <t>イトナ</t>
    </rPh>
    <rPh sb="12" eb="13">
      <t>モノ</t>
    </rPh>
    <rPh sb="13" eb="15">
      <t>イガイ</t>
    </rPh>
    <rPh sb="19" eb="21">
      <t>ケイヤク</t>
    </rPh>
    <rPh sb="21" eb="23">
      <t>ナイヨウ</t>
    </rPh>
    <rPh sb="24" eb="25">
      <t>オウ</t>
    </rPh>
    <rPh sb="27" eb="29">
      <t>ショトク</t>
    </rPh>
    <rPh sb="30" eb="32">
      <t>クブン</t>
    </rPh>
    <phoneticPr fontId="53"/>
  </si>
  <si>
    <t>ニ）</t>
  </si>
  <si>
    <t>/12</t>
  </si>
  <si>
    <t>均等割案分</t>
    <rPh sb="0" eb="2">
      <t>ｷﾝﾄｳ</t>
    </rPh>
    <rPh sb="2" eb="3">
      <t>ﾜ</t>
    </rPh>
    <rPh sb="3" eb="5">
      <t>ｱﾝﾌﾞﾝ</t>
    </rPh>
    <phoneticPr fontId="21" type="halfwidthKatakana"/>
  </si>
  <si>
    <t>AK</t>
  </si>
  <si>
    <t>（出役日当）の所得区分</t>
    <rPh sb="1" eb="2">
      <t>シュツ</t>
    </rPh>
    <rPh sb="2" eb="3">
      <t>エキ</t>
    </rPh>
    <rPh sb="3" eb="4">
      <t>ヒ</t>
    </rPh>
    <rPh sb="4" eb="5">
      <t>トウ</t>
    </rPh>
    <rPh sb="7" eb="9">
      <t>ショトク</t>
    </rPh>
    <rPh sb="9" eb="11">
      <t>クブン</t>
    </rPh>
    <phoneticPr fontId="53"/>
  </si>
  <si>
    <t>摘要</t>
  </si>
  <si>
    <t>支出項目</t>
    <rPh sb="0" eb="2">
      <t>シシュツ</t>
    </rPh>
    <rPh sb="2" eb="4">
      <t>コウモク</t>
    </rPh>
    <phoneticPr fontId="53"/>
  </si>
  <si>
    <t>する。（一般的には、雑所得となる）</t>
    <rPh sb="4" eb="7">
      <t>イッパンテキ</t>
    </rPh>
    <rPh sb="10" eb="11">
      <t>ザツ</t>
    </rPh>
    <rPh sb="11" eb="13">
      <t>ショトク</t>
    </rPh>
    <phoneticPr fontId="53"/>
  </si>
  <si>
    <t>支出額（右覧の計）</t>
    <rPh sb="0" eb="1">
      <t>ササ</t>
    </rPh>
    <rPh sb="1" eb="2">
      <t>デ</t>
    </rPh>
    <rPh sb="2" eb="3">
      <t>ガク</t>
    </rPh>
    <rPh sb="4" eb="5">
      <t>ミギ</t>
    </rPh>
    <rPh sb="5" eb="6">
      <t>ラン</t>
    </rPh>
    <rPh sb="7" eb="8">
      <t>ケイ</t>
    </rPh>
    <phoneticPr fontId="53"/>
  </si>
  <si>
    <t>集落協定名</t>
    <rPh sb="0" eb="2">
      <t>シュウラク</t>
    </rPh>
    <rPh sb="2" eb="4">
      <t>キョウテイ</t>
    </rPh>
    <rPh sb="4" eb="5">
      <t>メイ</t>
    </rPh>
    <phoneticPr fontId="53"/>
  </si>
  <si>
    <t>　事業専従者や生計が一の扶養親族が従事した場合は、協定者の収入となる。</t>
    <rPh sb="1" eb="3">
      <t>ジギョウ</t>
    </rPh>
    <rPh sb="3" eb="6">
      <t>センジュウシャ</t>
    </rPh>
    <rPh sb="7" eb="9">
      <t>セイケイ</t>
    </rPh>
    <rPh sb="10" eb="11">
      <t>イツ</t>
    </rPh>
    <rPh sb="12" eb="14">
      <t>フヨウ</t>
    </rPh>
    <rPh sb="14" eb="16">
      <t>シンゾク</t>
    </rPh>
    <rPh sb="17" eb="19">
      <t>ジュウジ</t>
    </rPh>
    <rPh sb="21" eb="23">
      <t>バアイ</t>
    </rPh>
    <rPh sb="25" eb="27">
      <t>キョウテイ</t>
    </rPh>
    <rPh sb="27" eb="28">
      <t>シャ</t>
    </rPh>
    <rPh sb="29" eb="31">
      <t>シュウニュウ</t>
    </rPh>
    <phoneticPr fontId="53"/>
  </si>
  <si>
    <t>ケ）</t>
  </si>
  <si>
    <t>ネ）</t>
  </si>
  <si>
    <t>（家族等集落協定締結</t>
    <rPh sb="1" eb="3">
      <t>カゾク</t>
    </rPh>
    <rPh sb="3" eb="4">
      <t>ナド</t>
    </rPh>
    <rPh sb="4" eb="6">
      <t>シュウラク</t>
    </rPh>
    <rPh sb="6" eb="8">
      <t>キョウテイ</t>
    </rPh>
    <rPh sb="8" eb="10">
      <t>テイケツ</t>
    </rPh>
    <phoneticPr fontId="53"/>
  </si>
  <si>
    <t>　名義人以外の場合）</t>
    <rPh sb="1" eb="3">
      <t>メイギ</t>
    </rPh>
    <rPh sb="3" eb="4">
      <t>ニン</t>
    </rPh>
    <rPh sb="4" eb="6">
      <t>イガイ</t>
    </rPh>
    <rPh sb="7" eb="9">
      <t>バアイ</t>
    </rPh>
    <phoneticPr fontId="53"/>
  </si>
  <si>
    <t>年、減価償却費(</t>
  </si>
  <si>
    <t>　※同一世帯に限る</t>
    <rPh sb="2" eb="4">
      <t>ドウイツ</t>
    </rPh>
    <rPh sb="4" eb="6">
      <t>セタイ</t>
    </rPh>
    <rPh sb="7" eb="8">
      <t>カギ</t>
    </rPh>
    <phoneticPr fontId="53"/>
  </si>
  <si>
    <t>共同取組活動費で令和元年中に個人が立替払いをしているものを元年度中に支払った場合
（経費算入時期・領収書）</t>
    <rPh sb="0" eb="2">
      <t>キョウドウ</t>
    </rPh>
    <rPh sb="2" eb="4">
      <t>トリクミ</t>
    </rPh>
    <rPh sb="4" eb="6">
      <t>カツドウ</t>
    </rPh>
    <rPh sb="6" eb="7">
      <t>ヒ</t>
    </rPh>
    <rPh sb="8" eb="10">
      <t>レイワ</t>
    </rPh>
    <rPh sb="10" eb="11">
      <t>ガン</t>
    </rPh>
    <rPh sb="11" eb="12">
      <t>ネン</t>
    </rPh>
    <rPh sb="12" eb="13">
      <t>チュウ</t>
    </rPh>
    <rPh sb="14" eb="16">
      <t>コジン</t>
    </rPh>
    <rPh sb="17" eb="19">
      <t>タテカエ</t>
    </rPh>
    <rPh sb="19" eb="20">
      <t>ハラ</t>
    </rPh>
    <rPh sb="29" eb="30">
      <t>ガン</t>
    </rPh>
    <rPh sb="30" eb="31">
      <t>ネン</t>
    </rPh>
    <rPh sb="31" eb="32">
      <t>ド</t>
    </rPh>
    <rPh sb="32" eb="33">
      <t>チュウ</t>
    </rPh>
    <rPh sb="34" eb="36">
      <t>シハラ</t>
    </rPh>
    <rPh sb="38" eb="40">
      <t>バアイ</t>
    </rPh>
    <rPh sb="42" eb="44">
      <t>ケイヒ</t>
    </rPh>
    <rPh sb="44" eb="46">
      <t>サンニュウ</t>
    </rPh>
    <rPh sb="46" eb="48">
      <t>ジキ</t>
    </rPh>
    <rPh sb="49" eb="52">
      <t>リョウシュウショ</t>
    </rPh>
    <phoneticPr fontId="53"/>
  </si>
  <si>
    <t>実際に共同取組活動に使用し、かつ、農業に直接関連しているのであれば、支払の確定した日の属する年分の必要経費に算入する。
　＊領収書等は、個人が立替えた支払に係る明細書と領収書及び集落が個人に支払った精算金の領収書が必要である。</t>
    <rPh sb="0" eb="2">
      <t>ジッサイ</t>
    </rPh>
    <rPh sb="3" eb="5">
      <t>キョウドウ</t>
    </rPh>
    <rPh sb="5" eb="7">
      <t>トリクミ</t>
    </rPh>
    <rPh sb="7" eb="9">
      <t>カツドウ</t>
    </rPh>
    <rPh sb="10" eb="12">
      <t>シヨウ</t>
    </rPh>
    <rPh sb="17" eb="19">
      <t>ノウギョウ</t>
    </rPh>
    <rPh sb="20" eb="22">
      <t>チョクセツ</t>
    </rPh>
    <rPh sb="22" eb="24">
      <t>カンレン</t>
    </rPh>
    <rPh sb="34" eb="36">
      <t>シハライ</t>
    </rPh>
    <rPh sb="37" eb="39">
      <t>カクテイ</t>
    </rPh>
    <phoneticPr fontId="53"/>
  </si>
  <si>
    <t>集会所建設経費</t>
    <rPh sb="0" eb="3">
      <t>シュウカイショ</t>
    </rPh>
    <rPh sb="3" eb="5">
      <t>ケンセツ</t>
    </rPh>
    <rPh sb="5" eb="7">
      <t>ケイヒ</t>
    </rPh>
    <phoneticPr fontId="53"/>
  </si>
  <si>
    <t>一般的には農業に直接関連はなく、必要経費とならない。
（本来、町内会費等で、まかなわれるものである）</t>
  </si>
  <si>
    <t>減価償却資産の名称等/端数処理</t>
    <rPh sb="9" eb="10">
      <t>トウ</t>
    </rPh>
    <phoneticPr fontId="21"/>
  </si>
  <si>
    <t>残額</t>
    <rPh sb="0" eb="2">
      <t>ザンガク</t>
    </rPh>
    <phoneticPr fontId="53"/>
  </si>
  <si>
    <t>支出額</t>
    <rPh sb="0" eb="3">
      <t>シシュツガク</t>
    </rPh>
    <phoneticPr fontId="21"/>
  </si>
  <si>
    <t>償却率</t>
    <rPh sb="0" eb="3">
      <t>ショウキャクリツ</t>
    </rPh>
    <phoneticPr fontId="53"/>
  </si>
  <si>
    <t>AD</t>
  </si>
  <si>
    <t>集会所補修経費（屋根修理、瓦葺き替え、外灯設置、サッシ取替え等）</t>
    <rPh sb="0" eb="3">
      <t>シュウカイショ</t>
    </rPh>
    <rPh sb="3" eb="5">
      <t>ホシュウ</t>
    </rPh>
    <rPh sb="5" eb="7">
      <t>ケイヒ</t>
    </rPh>
    <rPh sb="8" eb="10">
      <t>ヤネ</t>
    </rPh>
    <rPh sb="10" eb="12">
      <t>シュウリ</t>
    </rPh>
    <rPh sb="13" eb="14">
      <t>カワラ</t>
    </rPh>
    <rPh sb="14" eb="15">
      <t>フ</t>
    </rPh>
    <rPh sb="16" eb="17">
      <t>カ</t>
    </rPh>
    <rPh sb="19" eb="21">
      <t>ガイトウ</t>
    </rPh>
    <rPh sb="21" eb="23">
      <t>セッチ</t>
    </rPh>
    <rPh sb="27" eb="29">
      <t>トリカエ</t>
    </rPh>
    <rPh sb="30" eb="31">
      <t>トウ</t>
    </rPh>
    <phoneticPr fontId="53"/>
  </si>
  <si>
    <t>集会所備品購入経費（テント購入経費、太鼓購入・補修経費、電化製品等）</t>
    <rPh sb="0" eb="3">
      <t>シュウカイショ</t>
    </rPh>
    <rPh sb="3" eb="5">
      <t>ビヒン</t>
    </rPh>
    <rPh sb="5" eb="7">
      <t>コウニュウ</t>
    </rPh>
    <rPh sb="7" eb="9">
      <t>ケイヒ</t>
    </rPh>
    <rPh sb="13" eb="15">
      <t>コウニュウ</t>
    </rPh>
    <rPh sb="15" eb="17">
      <t>ケイヒ</t>
    </rPh>
    <rPh sb="18" eb="20">
      <t>タイコ</t>
    </rPh>
    <rPh sb="20" eb="22">
      <t>コウニュウ</t>
    </rPh>
    <rPh sb="23" eb="25">
      <t>ホシュウ</t>
    </rPh>
    <rPh sb="25" eb="27">
      <t>ケイヒ</t>
    </rPh>
    <rPh sb="28" eb="30">
      <t>デンカ</t>
    </rPh>
    <rPh sb="30" eb="32">
      <t>セイヒン</t>
    </rPh>
    <rPh sb="32" eb="33">
      <t>トウ</t>
    </rPh>
    <phoneticPr fontId="53"/>
  </si>
  <si>
    <t>(ｱ)+(ｲ)</t>
  </si>
  <si>
    <t>集落環境整備費（植樹経費、集落花壇整備経費）</t>
    <rPh sb="0" eb="2">
      <t>シュウラク</t>
    </rPh>
    <rPh sb="2" eb="4">
      <t>カンキョウ</t>
    </rPh>
    <rPh sb="4" eb="6">
      <t>セイビ</t>
    </rPh>
    <rPh sb="6" eb="7">
      <t>ヒ</t>
    </rPh>
    <rPh sb="8" eb="10">
      <t>ショクジュ</t>
    </rPh>
    <rPh sb="10" eb="12">
      <t>ケイヒ</t>
    </rPh>
    <rPh sb="13" eb="15">
      <t>シュウラク</t>
    </rPh>
    <rPh sb="15" eb="17">
      <t>カダン</t>
    </rPh>
    <rPh sb="17" eb="19">
      <t>セイビ</t>
    </rPh>
    <rPh sb="19" eb="21">
      <t>ケイヒ</t>
    </rPh>
    <phoneticPr fontId="53"/>
  </si>
  <si>
    <t>一般的には農業に直接関連はなく、必要経費とならない。
　　（地域の活性化等のために各地で催されるイベントは多く、その果たす
　　　役割も大きなものがあるが、農業の事業遂行上必要な経費に該当し
　　　ない）</t>
  </si>
  <si>
    <t>NO.1</t>
  </si>
  <si>
    <t>月末</t>
    <rPh sb="1" eb="2">
      <t>マツ</t>
    </rPh>
    <phoneticPr fontId="21"/>
  </si>
  <si>
    <t>③必要経費となる</t>
    <rPh sb="1" eb="3">
      <t>ヒツヨウ</t>
    </rPh>
    <rPh sb="3" eb="5">
      <t>ケイヒ</t>
    </rPh>
    <phoneticPr fontId="53"/>
  </si>
  <si>
    <t>⑩</t>
  </si>
  <si>
    <t>エ）</t>
  </si>
  <si>
    <t>ナ）</t>
  </si>
  <si>
    <t>保証率</t>
    <rPh sb="0" eb="2">
      <t>ホショウ</t>
    </rPh>
    <rPh sb="2" eb="3">
      <t>リツ</t>
    </rPh>
    <phoneticPr fontId="21"/>
  </si>
  <si>
    <t>研修視察経費</t>
    <rPh sb="0" eb="2">
      <t>ケンシュウ</t>
    </rPh>
    <rPh sb="2" eb="4">
      <t>シサツ</t>
    </rPh>
    <rPh sb="4" eb="6">
      <t>ケイヒ</t>
    </rPh>
    <phoneticPr fontId="53"/>
  </si>
  <si>
    <t>神社周辺整備経費（道路舗装、草刈作業報酬）</t>
    <rPh sb="0" eb="2">
      <t>ジンジャ</t>
    </rPh>
    <rPh sb="2" eb="4">
      <t>シュウヘン</t>
    </rPh>
    <rPh sb="4" eb="6">
      <t>セイビ</t>
    </rPh>
    <rPh sb="6" eb="8">
      <t>ケイヒ</t>
    </rPh>
    <rPh sb="9" eb="11">
      <t>ドウロ</t>
    </rPh>
    <rPh sb="11" eb="13">
      <t>ホソウ</t>
    </rPh>
    <rPh sb="14" eb="16">
      <t>クサカリ</t>
    </rPh>
    <rPh sb="16" eb="18">
      <t>サギョウ</t>
    </rPh>
    <rPh sb="18" eb="20">
      <t>ホウシュウ</t>
    </rPh>
    <phoneticPr fontId="53"/>
  </si>
  <si>
    <t>一般的には農業に直接関連はないと考えられる。
　　（ただし、神社が納税者所有の農地に隣接しており、農業に直接関連が
　　　ある場合もありうる）
　　＊いずれの場合でも草刈作業の報酬を受領したものは収入に計上すべ
　　　きである。</t>
  </si>
  <si>
    <t>月</t>
    <rPh sb="0" eb="1">
      <t>ガツ</t>
    </rPh>
    <phoneticPr fontId="21"/>
  </si>
  <si>
    <t>ヌ）</t>
  </si>
  <si>
    <t>墓地道路整備経費</t>
    <rPh sb="0" eb="2">
      <t>ボチ</t>
    </rPh>
    <rPh sb="2" eb="4">
      <t>ドウロ</t>
    </rPh>
    <rPh sb="4" eb="6">
      <t>セイビ</t>
    </rPh>
    <rPh sb="6" eb="8">
      <t>ケイヒ</t>
    </rPh>
    <phoneticPr fontId="53"/>
  </si>
  <si>
    <t>＝（ウ）</t>
  </si>
  <si>
    <t>協定書で高付加価値作物栽培を定めている場合</t>
    <rPh sb="0" eb="3">
      <t>キョウテイショ</t>
    </rPh>
    <rPh sb="4" eb="7">
      <t>コウフカ</t>
    </rPh>
    <rPh sb="7" eb="9">
      <t>カチ</t>
    </rPh>
    <rPh sb="9" eb="11">
      <t>サクモツ</t>
    </rPh>
    <rPh sb="11" eb="13">
      <t>サイバイ</t>
    </rPh>
    <rPh sb="14" eb="15">
      <t>サダ</t>
    </rPh>
    <rPh sb="19" eb="21">
      <t>バアイ</t>
    </rPh>
    <phoneticPr fontId="53"/>
  </si>
  <si>
    <t>(償却保証額)</t>
  </si>
  <si>
    <t>月</t>
  </si>
  <si>
    <t>本年中</t>
  </si>
  <si>
    <t>方法</t>
  </si>
  <si>
    <t>支出額</t>
    <rPh sb="0" eb="3">
      <t>シシュツガク</t>
    </rPh>
    <phoneticPr fontId="53"/>
  </si>
  <si>
    <t>集落共同利用用地購入経費（共同作業場建設用、集会所建設用、公園整備用、登記料）</t>
    <rPh sb="0" eb="2">
      <t>シュウラク</t>
    </rPh>
    <rPh sb="2" eb="4">
      <t>キョウドウ</t>
    </rPh>
    <rPh sb="4" eb="6">
      <t>リヨウ</t>
    </rPh>
    <rPh sb="6" eb="8">
      <t>ヨウチ</t>
    </rPh>
    <rPh sb="8" eb="10">
      <t>コウニュウ</t>
    </rPh>
    <rPh sb="10" eb="12">
      <t>ケイヒ</t>
    </rPh>
    <rPh sb="13" eb="15">
      <t>キョウドウ</t>
    </rPh>
    <rPh sb="15" eb="17">
      <t>サギョウ</t>
    </rPh>
    <rPh sb="17" eb="18">
      <t>ジョウ</t>
    </rPh>
    <rPh sb="18" eb="21">
      <t>ケンセツヨウ</t>
    </rPh>
    <rPh sb="22" eb="25">
      <t>シュウカイショ</t>
    </rPh>
    <rPh sb="25" eb="28">
      <t>ケンセツヨウ</t>
    </rPh>
    <rPh sb="29" eb="31">
      <t>コウエン</t>
    </rPh>
    <rPh sb="31" eb="33">
      <t>セイビ</t>
    </rPh>
    <rPh sb="33" eb="34">
      <t>ヨウ</t>
    </rPh>
    <rPh sb="35" eb="38">
      <t>トウキリョウ</t>
    </rPh>
    <phoneticPr fontId="53"/>
  </si>
  <si>
    <t>いずれも土地の取得費に該当し、農業の必要経費とならない。
　　（将来当該土地の譲渡が発生した場合、取得費として控除する）</t>
  </si>
  <si>
    <t>中山間地域等直接支払交付金に係る所得計算書</t>
    <rPh sb="0" eb="3">
      <t>チュウサンカン</t>
    </rPh>
    <rPh sb="3" eb="6">
      <t>チイキトウ</t>
    </rPh>
    <rPh sb="6" eb="8">
      <t>チョクセツ</t>
    </rPh>
    <rPh sb="8" eb="10">
      <t>シハライ</t>
    </rPh>
    <rPh sb="10" eb="13">
      <t>コウフキン</t>
    </rPh>
    <rPh sb="14" eb="15">
      <t>カカ</t>
    </rPh>
    <rPh sb="16" eb="18">
      <t>ショトク</t>
    </rPh>
    <rPh sb="18" eb="21">
      <t>ケイサンショ</t>
    </rPh>
    <phoneticPr fontId="21"/>
  </si>
  <si>
    <t>借入金の取扱い
（JA等の金融機関からの借入や、協定代表者による立替え）</t>
    <rPh sb="0" eb="3">
      <t>カリイレキン</t>
    </rPh>
    <rPh sb="4" eb="6">
      <t>トリアツカ</t>
    </rPh>
    <rPh sb="11" eb="12">
      <t>トウ</t>
    </rPh>
    <rPh sb="13" eb="15">
      <t>キンユウ</t>
    </rPh>
    <rPh sb="15" eb="17">
      <t>キカン</t>
    </rPh>
    <rPh sb="20" eb="22">
      <t>カリイレ</t>
    </rPh>
    <rPh sb="24" eb="26">
      <t>キョウテイ</t>
    </rPh>
    <rPh sb="26" eb="29">
      <t>ダイヒョウシャ</t>
    </rPh>
    <rPh sb="32" eb="34">
      <t>タテカエ</t>
    </rPh>
    <phoneticPr fontId="53"/>
  </si>
  <si>
    <t>平成20年度改正前 ： 耐用年数  /  償却率　  /  改訂償却率  /  保証率</t>
    <rPh sb="5" eb="6">
      <t>ド</t>
    </rPh>
    <rPh sb="6" eb="8">
      <t>カイセイ</t>
    </rPh>
    <rPh sb="8" eb="9">
      <t>マエ</t>
    </rPh>
    <phoneticPr fontId="21"/>
  </si>
  <si>
    <r>
      <t>借</t>
    </r>
    <r>
      <rPr>
        <sz val="10"/>
        <rFont val="ＭＳ Ｐゴシック"/>
        <family val="3"/>
        <charset val="128"/>
      </rPr>
      <t>入金は、税務上の収入や経費には算入しない。
　　</t>
    </r>
    <r>
      <rPr>
        <sz val="10"/>
        <color indexed="10"/>
        <rFont val="ＭＳ Ｐゴシック"/>
        <family val="3"/>
        <charset val="128"/>
      </rPr>
      <t>＊ただし、借入金を使って物品等を購入した場合、その</t>
    </r>
    <r>
      <rPr>
        <b/>
        <sz val="10"/>
        <color indexed="10"/>
        <rFont val="ＭＳ Ｐゴシック"/>
        <family val="3"/>
        <charset val="128"/>
      </rPr>
      <t>購入金額は農業に関連
　　　する部分のみ、経費に算入する。</t>
    </r>
  </si>
  <si>
    <t>積立金の配分内訳等</t>
    <rPh sb="0" eb="3">
      <t>ツミタテキン</t>
    </rPh>
    <rPh sb="4" eb="6">
      <t>ハイブン</t>
    </rPh>
    <rPh sb="6" eb="8">
      <t>ウチワケ</t>
    </rPh>
    <rPh sb="8" eb="9">
      <t>トウ</t>
    </rPh>
    <phoneticPr fontId="53"/>
  </si>
  <si>
    <t>償却資産等を年賦（ローン）で購入した場合の利息の取扱い</t>
    <rPh sb="0" eb="2">
      <t>ショウキャク</t>
    </rPh>
    <rPh sb="2" eb="4">
      <t>シサン</t>
    </rPh>
    <rPh sb="4" eb="5">
      <t>トウ</t>
    </rPh>
    <rPh sb="6" eb="8">
      <t>ネンプ</t>
    </rPh>
    <rPh sb="14" eb="16">
      <t>コウニュウ</t>
    </rPh>
    <rPh sb="18" eb="20">
      <t>バアイ</t>
    </rPh>
    <rPh sb="21" eb="23">
      <t>リソク</t>
    </rPh>
    <rPh sb="24" eb="26">
      <t>トリアツカ</t>
    </rPh>
    <phoneticPr fontId="53"/>
  </si>
  <si>
    <t>農道・水路補修改良費</t>
    <rPh sb="0" eb="2">
      <t>ノウドウ</t>
    </rPh>
    <rPh sb="3" eb="5">
      <t>スイロ</t>
    </rPh>
    <rPh sb="5" eb="7">
      <t>ホシュウ</t>
    </rPh>
    <rPh sb="7" eb="10">
      <t>カイリョウヒ</t>
    </rPh>
    <phoneticPr fontId="53"/>
  </si>
  <si>
    <t>ト</t>
  </si>
  <si>
    <t>セ）</t>
  </si>
  <si>
    <t>農業に直接関連した借入金（又はローン）に係る支払利子であれば、経費に算入できる。</t>
  </si>
  <si>
    <t>別紙　２</t>
    <rPh sb="0" eb="2">
      <t>ベッシ</t>
    </rPh>
    <phoneticPr fontId="53"/>
  </si>
  <si>
    <t>（提出）</t>
    <rPh sb="1" eb="3">
      <t>テイシュツ</t>
    </rPh>
    <phoneticPr fontId="53"/>
  </si>
  <si>
    <t>NO.2</t>
  </si>
  <si>
    <t>年</t>
    <rPh sb="0" eb="1">
      <t>ネン</t>
    </rPh>
    <phoneticPr fontId="21"/>
  </si>
  <si>
    <t>日</t>
    <rPh sb="0" eb="1">
      <t>ニチ</t>
    </rPh>
    <phoneticPr fontId="21"/>
  </si>
  <si>
    <t>真庭市長　　太田　昇　殿</t>
    <rPh sb="0" eb="4">
      <t>マニワシチョウ</t>
    </rPh>
    <rPh sb="6" eb="8">
      <t>オオタ</t>
    </rPh>
    <rPh sb="9" eb="10">
      <t>ノボル</t>
    </rPh>
    <rPh sb="11" eb="12">
      <t>ドノ</t>
    </rPh>
    <phoneticPr fontId="53"/>
  </si>
  <si>
    <t>集 落 協 定 名</t>
    <rPh sb="0" eb="1">
      <t>シュウ</t>
    </rPh>
    <rPh sb="2" eb="3">
      <t>ラク</t>
    </rPh>
    <rPh sb="4" eb="5">
      <t>キョウ</t>
    </rPh>
    <rPh sb="6" eb="7">
      <t>サダム</t>
    </rPh>
    <rPh sb="8" eb="9">
      <t>ナ</t>
    </rPh>
    <phoneticPr fontId="53"/>
  </si>
  <si>
    <t>集落協定</t>
    <rPh sb="0" eb="2">
      <t>ｼｭｳﾗｸ</t>
    </rPh>
    <rPh sb="2" eb="4">
      <t>ｷｮｳﾃｲ</t>
    </rPh>
    <phoneticPr fontId="21" type="halfwidthKatakana"/>
  </si>
  <si>
    <t>【説明表ー１】</t>
    <rPh sb="1" eb="3">
      <t>セツメイ</t>
    </rPh>
    <rPh sb="3" eb="4">
      <t>ヒョウ</t>
    </rPh>
    <phoneticPr fontId="53"/>
  </si>
  <si>
    <t>ハ</t>
  </si>
  <si>
    <t>集落協定代表者</t>
    <rPh sb="0" eb="2">
      <t>シュウラク</t>
    </rPh>
    <rPh sb="2" eb="4">
      <t>キョウテイ</t>
    </rPh>
    <rPh sb="4" eb="7">
      <t>ダイヒョウシャ</t>
    </rPh>
    <phoneticPr fontId="53"/>
  </si>
  <si>
    <t>先進地視察研修に使った経費</t>
    <rPh sb="0" eb="3">
      <t>センシンチ</t>
    </rPh>
    <rPh sb="3" eb="5">
      <t>シサツ</t>
    </rPh>
    <rPh sb="5" eb="7">
      <t>ケンシュウ</t>
    </rPh>
    <rPh sb="8" eb="9">
      <t>ツカ</t>
    </rPh>
    <rPh sb="11" eb="13">
      <t>ケイヒ</t>
    </rPh>
    <phoneticPr fontId="53"/>
  </si>
  <si>
    <t>フ）</t>
  </si>
  <si>
    <t>簡易な基盤整備</t>
    <rPh sb="0" eb="2">
      <t>カンイ</t>
    </rPh>
    <rPh sb="3" eb="5">
      <t>キバン</t>
    </rPh>
    <rPh sb="5" eb="7">
      <t>セイビ</t>
    </rPh>
    <phoneticPr fontId="53"/>
  </si>
  <si>
    <t>収入金額</t>
    <rPh sb="0" eb="2">
      <t>シュウニュウ</t>
    </rPh>
    <rPh sb="2" eb="4">
      <t>キンガク</t>
    </rPh>
    <phoneticPr fontId="21"/>
  </si>
  <si>
    <t>１　交付金に係る配分額及び共同取組活動の支出額</t>
    <rPh sb="2" eb="5">
      <t>コウフキン</t>
    </rPh>
    <rPh sb="6" eb="7">
      <t>カカ</t>
    </rPh>
    <rPh sb="8" eb="11">
      <t>ハイブンガク</t>
    </rPh>
    <rPh sb="11" eb="12">
      <t>オヨ</t>
    </rPh>
    <rPh sb="13" eb="15">
      <t>キョウドウ</t>
    </rPh>
    <rPh sb="15" eb="17">
      <t>トリクミ</t>
    </rPh>
    <rPh sb="17" eb="19">
      <t>カツドウ</t>
    </rPh>
    <rPh sb="20" eb="23">
      <t>シシュツガク</t>
    </rPh>
    <phoneticPr fontId="53"/>
  </si>
  <si>
    <t>事務費・振込み手数料</t>
    <rPh sb="0" eb="2">
      <t>ジム</t>
    </rPh>
    <rPh sb="2" eb="3">
      <t>ヒ</t>
    </rPh>
    <rPh sb="4" eb="5">
      <t>フ</t>
    </rPh>
    <rPh sb="5" eb="6">
      <t>コ</t>
    </rPh>
    <rPh sb="7" eb="10">
      <t>テスウリョウ</t>
    </rPh>
    <phoneticPr fontId="53"/>
  </si>
  <si>
    <t>円</t>
    <rPh sb="0" eb="1">
      <t>エン</t>
    </rPh>
    <phoneticPr fontId="53"/>
  </si>
  <si>
    <t>リ</t>
  </si>
  <si>
    <t>ウ）</t>
  </si>
  <si>
    <t>（１）　配分総額</t>
    <rPh sb="4" eb="6">
      <t>ハイブン</t>
    </rPh>
    <rPh sb="6" eb="8">
      <t>ソウガク</t>
    </rPh>
    <phoneticPr fontId="53"/>
  </si>
  <si>
    <t>分配（協定書に基づき）</t>
    <rPh sb="0" eb="2">
      <t>ブンパイ</t>
    </rPh>
    <rPh sb="3" eb="6">
      <t>キョウテイショ</t>
    </rPh>
    <rPh sb="7" eb="8">
      <t>モト</t>
    </rPh>
    <phoneticPr fontId="53"/>
  </si>
  <si>
    <t>交付金を使用して簡易な基盤整備を行った場合の経費</t>
    <rPh sb="0" eb="3">
      <t>コウフキン</t>
    </rPh>
    <rPh sb="4" eb="6">
      <t>シヨウ</t>
    </rPh>
    <rPh sb="8" eb="10">
      <t>カンイ</t>
    </rPh>
    <rPh sb="11" eb="13">
      <t>キバン</t>
    </rPh>
    <rPh sb="13" eb="15">
      <t>セイビ</t>
    </rPh>
    <rPh sb="16" eb="17">
      <t>オコナ</t>
    </rPh>
    <rPh sb="19" eb="21">
      <t>バアイ</t>
    </rPh>
    <rPh sb="22" eb="24">
      <t>ケイヒ</t>
    </rPh>
    <phoneticPr fontId="53"/>
  </si>
  <si>
    <t>総　　　　額</t>
    <rPh sb="0" eb="1">
      <t>フサ</t>
    </rPh>
    <rPh sb="5" eb="6">
      <t>ガク</t>
    </rPh>
    <phoneticPr fontId="53"/>
  </si>
  <si>
    <t>協定書の多面的機能増進活動内容に基づく経費（例）コスモス種代など</t>
    <rPh sb="0" eb="3">
      <t>キョウテイショ</t>
    </rPh>
    <rPh sb="4" eb="7">
      <t>タメンテキ</t>
    </rPh>
    <rPh sb="7" eb="9">
      <t>キノウ</t>
    </rPh>
    <rPh sb="9" eb="11">
      <t>ゾウシン</t>
    </rPh>
    <rPh sb="11" eb="13">
      <t>カツドウ</t>
    </rPh>
    <rPh sb="13" eb="15">
      <t>ナイヨウ</t>
    </rPh>
    <rPh sb="16" eb="17">
      <t>モト</t>
    </rPh>
    <rPh sb="19" eb="21">
      <t>ケイヒ</t>
    </rPh>
    <rPh sb="22" eb="23">
      <t>レイ</t>
    </rPh>
    <rPh sb="28" eb="29">
      <t>タネ</t>
    </rPh>
    <rPh sb="29" eb="30">
      <t>ダイ</t>
    </rPh>
    <phoneticPr fontId="53"/>
  </si>
  <si>
    <t>円</t>
    <rPh sb="0" eb="1">
      <t>エン</t>
    </rPh>
    <phoneticPr fontId="21"/>
  </si>
  <si>
    <t>①　個人配分分</t>
    <rPh sb="2" eb="4">
      <t>コジン</t>
    </rPh>
    <rPh sb="4" eb="6">
      <t>ハイブン</t>
    </rPh>
    <rPh sb="6" eb="7">
      <t>ブン</t>
    </rPh>
    <phoneticPr fontId="53"/>
  </si>
  <si>
    <t>ア）</t>
  </si>
  <si>
    <t>・・・各個人配分の総額</t>
    <rPh sb="3" eb="4">
      <t>カク</t>
    </rPh>
    <rPh sb="4" eb="6">
      <t>コジン</t>
    </rPh>
    <rPh sb="6" eb="8">
      <t>ハイブン</t>
    </rPh>
    <rPh sb="9" eb="11">
      <t>ソウガク</t>
    </rPh>
    <phoneticPr fontId="53"/>
  </si>
  <si>
    <t>②　共同取組活動分</t>
    <rPh sb="2" eb="4">
      <t>キョウドウ</t>
    </rPh>
    <rPh sb="4" eb="6">
      <t>トリクミ</t>
    </rPh>
    <rPh sb="6" eb="8">
      <t>カツドウ</t>
    </rPh>
    <rPh sb="8" eb="9">
      <t>ブン</t>
    </rPh>
    <phoneticPr fontId="53"/>
  </si>
  <si>
    <t>（④-⑤-⑥)</t>
  </si>
  <si>
    <t>イ）</t>
  </si>
  <si>
    <t>本年分の</t>
  </si>
  <si>
    <t>賃金、日当、報酬等(ｵ)</t>
    <rPh sb="0" eb="2">
      <t>チンギン</t>
    </rPh>
    <rPh sb="3" eb="5">
      <t>ニットウ</t>
    </rPh>
    <rPh sb="6" eb="8">
      <t>ホウシュウ</t>
    </rPh>
    <rPh sb="8" eb="9">
      <t>ナド</t>
    </rPh>
    <phoneticPr fontId="21"/>
  </si>
  <si>
    <t>・・・共同取組活動費の総額</t>
    <rPh sb="3" eb="5">
      <t>キョウドウ</t>
    </rPh>
    <rPh sb="5" eb="7">
      <t>トリクミ</t>
    </rPh>
    <rPh sb="7" eb="9">
      <t>カツドウ</t>
    </rPh>
    <rPh sb="9" eb="10">
      <t>ヒ</t>
    </rPh>
    <rPh sb="11" eb="13">
      <t>ソウガク</t>
    </rPh>
    <phoneticPr fontId="53"/>
  </si>
  <si>
    <t>償却率</t>
  </si>
  <si>
    <t>④のうち減価償却資産の取得金額</t>
    <rPh sb="4" eb="6">
      <t>ゲンカ</t>
    </rPh>
    <rPh sb="6" eb="8">
      <t>ショウキャク</t>
    </rPh>
    <rPh sb="8" eb="10">
      <t>シサン</t>
    </rPh>
    <rPh sb="11" eb="13">
      <t>シュトク</t>
    </rPh>
    <rPh sb="13" eb="14">
      <t>キン</t>
    </rPh>
    <rPh sb="14" eb="15">
      <t>ガク</t>
    </rPh>
    <phoneticPr fontId="21"/>
  </si>
  <si>
    <t>⑨共同取組活動【支出額】計と同額</t>
    <rPh sb="1" eb="3">
      <t>キョウドウ</t>
    </rPh>
    <rPh sb="3" eb="5">
      <t>トリクミ</t>
    </rPh>
    <rPh sb="5" eb="7">
      <t>カツドウ</t>
    </rPh>
    <rPh sb="8" eb="10">
      <t>シシュツ</t>
    </rPh>
    <rPh sb="10" eb="11">
      <t>ガク</t>
    </rPh>
    <rPh sb="12" eb="13">
      <t>ケイ</t>
    </rPh>
    <rPh sb="14" eb="16">
      <t>ドウガク</t>
    </rPh>
    <phoneticPr fontId="53"/>
  </si>
  <si>
    <t>テ）</t>
  </si>
  <si>
    <t>（入力が必要です）</t>
    <rPh sb="1" eb="3">
      <t>ニュウリョク</t>
    </rPh>
    <rPh sb="4" eb="6">
      <t>ヒツヨウ</t>
    </rPh>
    <phoneticPr fontId="53"/>
  </si>
  <si>
    <t>NO2　計</t>
    <rPh sb="4" eb="5">
      <t>ケイ</t>
    </rPh>
    <phoneticPr fontId="53"/>
  </si>
  <si>
    <t>備考（※その他欄には内容を明記）</t>
    <rPh sb="0" eb="2">
      <t>ビコウ</t>
    </rPh>
    <rPh sb="6" eb="7">
      <t>ホカ</t>
    </rPh>
    <rPh sb="7" eb="8">
      <t>ラン</t>
    </rPh>
    <rPh sb="10" eb="12">
      <t>ナイヨウ</t>
    </rPh>
    <rPh sb="13" eb="15">
      <t>メイキ</t>
    </rPh>
    <phoneticPr fontId="53"/>
  </si>
  <si>
    <t>積立金</t>
    <rPh sb="0" eb="3">
      <t>ツミタテキン</t>
    </rPh>
    <phoneticPr fontId="53"/>
  </si>
  <si>
    <t>共同取組活動費の合計</t>
    <rPh sb="0" eb="2">
      <t>キョウドウ</t>
    </rPh>
    <rPh sb="2" eb="4">
      <t>トリクミ</t>
    </rPh>
    <rPh sb="4" eb="6">
      <t>カツドウ</t>
    </rPh>
    <rPh sb="6" eb="7">
      <t>ヒ</t>
    </rPh>
    <rPh sb="8" eb="10">
      <t>ゴウケイ</t>
    </rPh>
    <phoneticPr fontId="21"/>
  </si>
  <si>
    <t>(ｵ)+(ｶ)+(ｷ)+(ｸ)</t>
  </si>
  <si>
    <t>の名称等</t>
    <rPh sb="3" eb="4">
      <t>トウ</t>
    </rPh>
    <phoneticPr fontId="21"/>
  </si>
  <si>
    <t>役員報酬</t>
    <rPh sb="0" eb="2">
      <t>ヤクイン</t>
    </rPh>
    <rPh sb="2" eb="4">
      <t>ホウシュウ</t>
    </rPh>
    <phoneticPr fontId="53"/>
  </si>
  <si>
    <t>⑨</t>
  </si>
  <si>
    <t>うち、役員手当・賃金</t>
    <rPh sb="3" eb="5">
      <t>ヤクイン</t>
    </rPh>
    <rPh sb="5" eb="7">
      <t>テア</t>
    </rPh>
    <rPh sb="8" eb="10">
      <t>チンギン</t>
    </rPh>
    <phoneticPr fontId="21"/>
  </si>
  <si>
    <r>
      <t>前</t>
    </r>
    <r>
      <rPr>
        <b/>
        <sz val="11"/>
        <rFont val="ＭＳ ゴシック"/>
        <family val="3"/>
        <charset val="128"/>
      </rPr>
      <t>年度</t>
    </r>
    <r>
      <rPr>
        <sz val="11"/>
        <rFont val="ＭＳ 明朝"/>
        <family val="1"/>
        <charset val="128"/>
      </rPr>
      <t>交付金(ｱ)</t>
    </r>
    <rPh sb="0" eb="1">
      <t>ゼン</t>
    </rPh>
    <rPh sb="1" eb="3">
      <t>ネンド</t>
    </rPh>
    <rPh sb="3" eb="6">
      <t>コウフキン</t>
    </rPh>
    <phoneticPr fontId="21"/>
  </si>
  <si>
    <t>うち、積立・繰越・その他</t>
    <rPh sb="3" eb="5">
      <t>ツミタテ</t>
    </rPh>
    <rPh sb="6" eb="8">
      <t>クリコシ</t>
    </rPh>
    <rPh sb="11" eb="12">
      <t>タ</t>
    </rPh>
    <phoneticPr fontId="21"/>
  </si>
  <si>
    <t>必要経費外</t>
    <rPh sb="0" eb="2">
      <t>ヒツヨウ</t>
    </rPh>
    <rPh sb="2" eb="4">
      <t>ケイヒ</t>
    </rPh>
    <rPh sb="4" eb="5">
      <t>ガイ</t>
    </rPh>
    <phoneticPr fontId="21"/>
  </si>
  <si>
    <t>～</t>
  </si>
  <si>
    <t>オ）</t>
  </si>
  <si>
    <t>④のうち必要経費に該当しない支出額</t>
    <rPh sb="4" eb="6">
      <t>ヒツヨウ</t>
    </rPh>
    <rPh sb="6" eb="8">
      <t>ケイヒ</t>
    </rPh>
    <rPh sb="9" eb="11">
      <t>ガイトウ</t>
    </rPh>
    <rPh sb="14" eb="17">
      <t>シシュツガク</t>
    </rPh>
    <phoneticPr fontId="21"/>
  </si>
  <si>
    <t>事務費・振込手数料</t>
    <rPh sb="0" eb="3">
      <t>ジムヒ</t>
    </rPh>
    <rPh sb="4" eb="6">
      <t>フリコミ</t>
    </rPh>
    <rPh sb="6" eb="9">
      <t>テスウリョウ</t>
    </rPh>
    <phoneticPr fontId="53"/>
  </si>
  <si>
    <t>農業の</t>
    <rPh sb="0" eb="2">
      <t>ノウギョウ</t>
    </rPh>
    <phoneticPr fontId="53"/>
  </si>
  <si>
    <t>シ）</t>
  </si>
  <si>
    <t>農地の維持管理経費</t>
    <rPh sb="0" eb="2">
      <t>ノウチ</t>
    </rPh>
    <rPh sb="3" eb="5">
      <t>イジ</t>
    </rPh>
    <rPh sb="5" eb="7">
      <t>カンリ</t>
    </rPh>
    <rPh sb="7" eb="9">
      <t>ケイヒ</t>
    </rPh>
    <phoneticPr fontId="53"/>
  </si>
  <si>
    <t>コピー代や個人配分の振込手数料金など</t>
    <rPh sb="3" eb="4">
      <t>ダイ</t>
    </rPh>
    <rPh sb="5" eb="7">
      <t>コジン</t>
    </rPh>
    <rPh sb="7" eb="9">
      <t>ハイブン</t>
    </rPh>
    <rPh sb="10" eb="12">
      <t>フリコミ</t>
    </rPh>
    <rPh sb="12" eb="15">
      <t>テスウリョウ</t>
    </rPh>
    <rPh sb="15" eb="16">
      <t>キン</t>
    </rPh>
    <phoneticPr fontId="53"/>
  </si>
  <si>
    <t>共同取組活動費のうち、必要経費となるもの</t>
    <rPh sb="0" eb="2">
      <t>キョウドウ</t>
    </rPh>
    <rPh sb="2" eb="4">
      <t>トリクミ</t>
    </rPh>
    <rPh sb="4" eb="6">
      <t>カツドウ</t>
    </rPh>
    <rPh sb="6" eb="7">
      <t>ヒ</t>
    </rPh>
    <rPh sb="11" eb="13">
      <t>ヒツヨウ</t>
    </rPh>
    <rPh sb="13" eb="15">
      <t>ケイヒ</t>
    </rPh>
    <phoneticPr fontId="21"/>
  </si>
  <si>
    <t>特　別</t>
  </si>
  <si>
    <t>カ）</t>
  </si>
  <si>
    <t>切り捨て</t>
    <rPh sb="0" eb="1">
      <t>キ</t>
    </rPh>
    <rPh sb="2" eb="3">
      <t>ス</t>
    </rPh>
    <phoneticPr fontId="21"/>
  </si>
  <si>
    <t xml:space="preserve">          ４　協定参加各人の取得価格が１０万円以上２０万円未満の場合は、取得価格の１／３の額を「減価償却費」とすることができます。（※但し条件があります。）</t>
    <rPh sb="12" eb="14">
      <t>キョウテイ</t>
    </rPh>
    <rPh sb="14" eb="16">
      <t>サンカ</t>
    </rPh>
    <rPh sb="16" eb="18">
      <t>カクジン</t>
    </rPh>
    <rPh sb="19" eb="21">
      <t>シュトク</t>
    </rPh>
    <rPh sb="21" eb="23">
      <t>カカク</t>
    </rPh>
    <rPh sb="26" eb="28">
      <t>マンエン</t>
    </rPh>
    <rPh sb="28" eb="30">
      <t>イジョウ</t>
    </rPh>
    <rPh sb="32" eb="34">
      <t>マンエン</t>
    </rPh>
    <rPh sb="34" eb="36">
      <t>ミマン</t>
    </rPh>
    <rPh sb="37" eb="39">
      <t>バアイ</t>
    </rPh>
    <rPh sb="41" eb="43">
      <t>シュトク</t>
    </rPh>
    <rPh sb="43" eb="45">
      <t>カカク</t>
    </rPh>
    <rPh sb="50" eb="51">
      <t>ガク</t>
    </rPh>
    <rPh sb="53" eb="55">
      <t>ゲンカ</t>
    </rPh>
    <rPh sb="55" eb="57">
      <t>ショウキャク</t>
    </rPh>
    <rPh sb="57" eb="58">
      <t>ヒ</t>
    </rPh>
    <rPh sb="72" eb="73">
      <t>タダ</t>
    </rPh>
    <rPh sb="74" eb="76">
      <t>ジョウケン</t>
    </rPh>
    <phoneticPr fontId="53"/>
  </si>
  <si>
    <t>ア）～ウ）に該当しない総会・役員会でかかった経費</t>
    <rPh sb="6" eb="8">
      <t>ガイトウ</t>
    </rPh>
    <rPh sb="11" eb="13">
      <t>ソウカイ</t>
    </rPh>
    <rPh sb="14" eb="17">
      <t>ヤクインカイ</t>
    </rPh>
    <rPh sb="22" eb="24">
      <t>ケイヒ</t>
    </rPh>
    <phoneticPr fontId="53"/>
  </si>
  <si>
    <t>⑤</t>
  </si>
  <si>
    <t>事例により</t>
    <rPh sb="0" eb="2">
      <t>ジレイ</t>
    </rPh>
    <phoneticPr fontId="53"/>
  </si>
  <si>
    <t>ハ）</t>
  </si>
  <si>
    <t>計</t>
    <rPh sb="0" eb="1">
      <t>ケイ</t>
    </rPh>
    <phoneticPr fontId="53"/>
  </si>
  <si>
    <t>過年残額計</t>
    <rPh sb="0" eb="1">
      <t>ス</t>
    </rPh>
    <rPh sb="1" eb="2">
      <t>ネン</t>
    </rPh>
    <rPh sb="2" eb="4">
      <t>ザンガク</t>
    </rPh>
    <rPh sb="4" eb="5">
      <t>ケイ</t>
    </rPh>
    <phoneticPr fontId="53"/>
  </si>
  <si>
    <t>④</t>
  </si>
  <si>
    <t>役員手当</t>
    <rPh sb="0" eb="2">
      <t>ヤクイン</t>
    </rPh>
    <rPh sb="2" eb="4">
      <t>テア</t>
    </rPh>
    <phoneticPr fontId="21"/>
  </si>
  <si>
    <t>平 成</t>
  </si>
  <si>
    <t>月</t>
    <rPh sb="0" eb="1">
      <t>ツキ</t>
    </rPh>
    <phoneticPr fontId="53"/>
  </si>
  <si>
    <t>集落マスタープランの将来像を実現するために活動に対する経費</t>
    <rPh sb="0" eb="2">
      <t>シュウラク</t>
    </rPh>
    <rPh sb="10" eb="13">
      <t>ショウライゾウ</t>
    </rPh>
    <rPh sb="14" eb="16">
      <t>ジツゲン</t>
    </rPh>
    <rPh sb="21" eb="23">
      <t>カツドウ</t>
    </rPh>
    <rPh sb="24" eb="25">
      <t>タイ</t>
    </rPh>
    <rPh sb="27" eb="29">
      <t>ケイヒ</t>
    </rPh>
    <phoneticPr fontId="53"/>
  </si>
  <si>
    <t>キ）</t>
  </si>
  <si>
    <t>AI</t>
  </si>
  <si>
    <r>
      <t>2</t>
    </r>
    <r>
      <rPr>
        <b/>
        <u/>
        <sz val="12"/>
        <color indexed="10"/>
        <rFont val="ＭＳ 明朝"/>
        <family val="1"/>
        <charset val="128"/>
      </rPr>
      <t>.減価償却（計算用）シートで計算し、数字を本シート（緑色）に転記して完成してください</t>
    </r>
    <r>
      <rPr>
        <b/>
        <sz val="12"/>
        <color indexed="10"/>
        <rFont val="ＭＳ 明朝"/>
        <family val="1"/>
        <charset val="128"/>
      </rPr>
      <t>。</t>
    </r>
    <rPh sb="2" eb="4">
      <t>ゲンカ</t>
    </rPh>
    <rPh sb="4" eb="6">
      <t>ショウキャク</t>
    </rPh>
    <rPh sb="7" eb="9">
      <t>ケイサン</t>
    </rPh>
    <rPh sb="9" eb="10">
      <t>ヨウ</t>
    </rPh>
    <rPh sb="15" eb="17">
      <t>ケイサン</t>
    </rPh>
    <rPh sb="19" eb="21">
      <t>スウジ</t>
    </rPh>
    <rPh sb="22" eb="23">
      <t>ホン</t>
    </rPh>
    <rPh sb="27" eb="29">
      <t>ミドリイロ</t>
    </rPh>
    <rPh sb="31" eb="33">
      <t>テンキ</t>
    </rPh>
    <rPh sb="35" eb="37">
      <t>カンセイ</t>
    </rPh>
    <phoneticPr fontId="21"/>
  </si>
  <si>
    <t>機械・施設購入費</t>
    <rPh sb="0" eb="2">
      <t>キカイ</t>
    </rPh>
    <rPh sb="3" eb="5">
      <t>シセツ</t>
    </rPh>
    <rPh sb="5" eb="8">
      <t>コウニュウヒ</t>
    </rPh>
    <phoneticPr fontId="53"/>
  </si>
  <si>
    <t>機械・施設購入費</t>
    <rPh sb="0" eb="2">
      <t>キカイ</t>
    </rPh>
    <rPh sb="3" eb="5">
      <t>シセツ</t>
    </rPh>
    <rPh sb="5" eb="7">
      <t>コウニュウ</t>
    </rPh>
    <rPh sb="7" eb="8">
      <t>ヒ</t>
    </rPh>
    <phoneticPr fontId="53"/>
  </si>
  <si>
    <t>コンバイン、刈払機、チップソー、燃料など購入代金</t>
    <rPh sb="6" eb="7">
      <t>カ</t>
    </rPh>
    <rPh sb="7" eb="8">
      <t>ハラ</t>
    </rPh>
    <rPh sb="8" eb="9">
      <t>キ</t>
    </rPh>
    <rPh sb="16" eb="18">
      <t>ネンリョウ</t>
    </rPh>
    <rPh sb="20" eb="22">
      <t>コウニュウ</t>
    </rPh>
    <rPh sb="22" eb="24">
      <t>ダイキン</t>
    </rPh>
    <phoneticPr fontId="53"/>
  </si>
  <si>
    <t>有機農産物栽培推進費</t>
    <rPh sb="0" eb="2">
      <t>ユウキ</t>
    </rPh>
    <rPh sb="2" eb="5">
      <t>ノウサンブツ</t>
    </rPh>
    <rPh sb="5" eb="7">
      <t>サイバイ</t>
    </rPh>
    <rPh sb="7" eb="9">
      <t>スイシン</t>
    </rPh>
    <rPh sb="9" eb="10">
      <t>ヒ</t>
    </rPh>
    <phoneticPr fontId="53"/>
  </si>
  <si>
    <t>) 月末決算</t>
  </si>
  <si>
    <t>鳥獣害対策、水路・農道管理等集落の共同取組活動に対する経費</t>
    <rPh sb="0" eb="2">
      <t>チョウジュウ</t>
    </rPh>
    <rPh sb="2" eb="3">
      <t>ガイ</t>
    </rPh>
    <rPh sb="3" eb="5">
      <t>タイサク</t>
    </rPh>
    <rPh sb="6" eb="8">
      <t>スイロ</t>
    </rPh>
    <rPh sb="9" eb="11">
      <t>ノウドウ</t>
    </rPh>
    <rPh sb="11" eb="13">
      <t>カンリ</t>
    </rPh>
    <rPh sb="13" eb="14">
      <t>ナド</t>
    </rPh>
    <rPh sb="14" eb="16">
      <t>シュウラク</t>
    </rPh>
    <rPh sb="17" eb="19">
      <t>キョウドウ</t>
    </rPh>
    <rPh sb="19" eb="21">
      <t>トリクミ</t>
    </rPh>
    <rPh sb="21" eb="23">
      <t>カツドウ</t>
    </rPh>
    <rPh sb="24" eb="25">
      <t>タイ</t>
    </rPh>
    <rPh sb="27" eb="29">
      <t>ケイヒ</t>
    </rPh>
    <phoneticPr fontId="53"/>
  </si>
  <si>
    <t>出役賃金等</t>
    <rPh sb="0" eb="1">
      <t>シュツ</t>
    </rPh>
    <rPh sb="1" eb="2">
      <t>エキ</t>
    </rPh>
    <rPh sb="2" eb="4">
      <t>チンギン</t>
    </rPh>
    <rPh sb="4" eb="5">
      <t>トウ</t>
    </rPh>
    <phoneticPr fontId="21"/>
  </si>
  <si>
    <t>コ）</t>
  </si>
  <si>
    <t>４捨５入</t>
    <rPh sb="1" eb="2">
      <t>ス</t>
    </rPh>
    <rPh sb="3" eb="4">
      <t>イ</t>
    </rPh>
    <phoneticPr fontId="21"/>
  </si>
  <si>
    <t>鳥獣害防護柵設置費等</t>
    <rPh sb="0" eb="2">
      <t>チョウジュウ</t>
    </rPh>
    <rPh sb="2" eb="3">
      <t>ガイ</t>
    </rPh>
    <rPh sb="3" eb="5">
      <t>ボウゴ</t>
    </rPh>
    <rPh sb="5" eb="6">
      <t>サク</t>
    </rPh>
    <rPh sb="6" eb="8">
      <t>セッチ</t>
    </rPh>
    <rPh sb="8" eb="9">
      <t>ヒ</t>
    </rPh>
    <rPh sb="9" eb="10">
      <t>ナド</t>
    </rPh>
    <phoneticPr fontId="53"/>
  </si>
  <si>
    <t>(参考)</t>
  </si>
  <si>
    <t>（例）トタン代金など</t>
    <rPh sb="1" eb="2">
      <t>レイ</t>
    </rPh>
    <rPh sb="6" eb="8">
      <t>ダイキン</t>
    </rPh>
    <phoneticPr fontId="53"/>
  </si>
  <si>
    <t>( 12</t>
  </si>
  <si>
    <t>農道・水路補修改良費</t>
    <rPh sb="0" eb="2">
      <t>ノウドウ</t>
    </rPh>
    <rPh sb="3" eb="5">
      <t>スイロ</t>
    </rPh>
    <rPh sb="5" eb="7">
      <t>ホシュウ</t>
    </rPh>
    <rPh sb="7" eb="9">
      <t>カイリョウ</t>
    </rPh>
    <rPh sb="9" eb="10">
      <t>ヒ</t>
    </rPh>
    <phoneticPr fontId="53"/>
  </si>
  <si>
    <t>←③～⑦（ｳ～ニ）の合計</t>
    <rPh sb="10" eb="12">
      <t>ゴウケイ</t>
    </rPh>
    <phoneticPr fontId="53"/>
  </si>
  <si>
    <t>農道や水路など補修にかかった経費代</t>
    <rPh sb="0" eb="2">
      <t>ノウドウ</t>
    </rPh>
    <rPh sb="3" eb="5">
      <t>スイロ</t>
    </rPh>
    <rPh sb="7" eb="9">
      <t>ホシュウ</t>
    </rPh>
    <rPh sb="14" eb="16">
      <t>ケイヒ</t>
    </rPh>
    <rPh sb="16" eb="17">
      <t>ダイ</t>
    </rPh>
    <phoneticPr fontId="53"/>
  </si>
  <si>
    <t>（例）生コン、モルタルなど</t>
    <rPh sb="1" eb="2">
      <t>レイ</t>
    </rPh>
    <rPh sb="3" eb="4">
      <t>ナマ</t>
    </rPh>
    <phoneticPr fontId="53"/>
  </si>
  <si>
    <t>作業日当・賃金</t>
    <rPh sb="0" eb="2">
      <t>サギョウ</t>
    </rPh>
    <rPh sb="2" eb="4">
      <t>ニットウ</t>
    </rPh>
    <rPh sb="5" eb="7">
      <t>チンギン</t>
    </rPh>
    <phoneticPr fontId="53"/>
  </si>
  <si>
    <t>水路清掃や草刈り、防護柵設置などで協定参加者に支払われた賃金</t>
    <rPh sb="0" eb="2">
      <t>スイロ</t>
    </rPh>
    <rPh sb="2" eb="4">
      <t>セイソウ</t>
    </rPh>
    <rPh sb="5" eb="7">
      <t>クサカ</t>
    </rPh>
    <rPh sb="9" eb="11">
      <t>ボウゴ</t>
    </rPh>
    <rPh sb="11" eb="12">
      <t>サク</t>
    </rPh>
    <rPh sb="12" eb="14">
      <t>セッチ</t>
    </rPh>
    <rPh sb="17" eb="19">
      <t>キョウテイ</t>
    </rPh>
    <rPh sb="19" eb="22">
      <t>サンカシャ</t>
    </rPh>
    <rPh sb="23" eb="25">
      <t>シハラ</t>
    </rPh>
    <rPh sb="28" eb="30">
      <t>チンギン</t>
    </rPh>
    <phoneticPr fontId="53"/>
  </si>
  <si>
    <t>ス）</t>
  </si>
  <si>
    <t/>
  </si>
  <si>
    <t>合計</t>
    <rPh sb="0" eb="2">
      <t>ゴウケイ</t>
    </rPh>
    <phoneticPr fontId="53"/>
  </si>
  <si>
    <t>「交付金収支報告書」内訳(例)</t>
    <rPh sb="1" eb="4">
      <t>コウフキン</t>
    </rPh>
    <rPh sb="4" eb="6">
      <t>シュウシ</t>
    </rPh>
    <rPh sb="6" eb="9">
      <t>ホウコクショ</t>
    </rPh>
    <rPh sb="10" eb="12">
      <t>ウチワケ</t>
    </rPh>
    <rPh sb="13" eb="14">
      <t>レイ</t>
    </rPh>
    <phoneticPr fontId="21"/>
  </si>
  <si>
    <t>（別表）</t>
    <rPh sb="1" eb="3">
      <t>ベッピョウ</t>
    </rPh>
    <phoneticPr fontId="53"/>
  </si>
  <si>
    <t>多面的機能増進費</t>
    <rPh sb="0" eb="3">
      <t>タメンテキ</t>
    </rPh>
    <rPh sb="3" eb="5">
      <t>キノウ</t>
    </rPh>
    <rPh sb="5" eb="7">
      <t>ゾウシン</t>
    </rPh>
    <rPh sb="7" eb="8">
      <t>ヒ</t>
    </rPh>
    <phoneticPr fontId="53"/>
  </si>
  <si>
    <t xml:space="preserve"> ㎡</t>
  </si>
  <si>
    <t>4.本書で計算出来る耐用年数は５０年迄</t>
    <rPh sb="2" eb="3">
      <t>ホン</t>
    </rPh>
    <rPh sb="3" eb="4">
      <t>ショ</t>
    </rPh>
    <rPh sb="5" eb="7">
      <t>ケイサン</t>
    </rPh>
    <rPh sb="7" eb="9">
      <t>デキ</t>
    </rPh>
    <rPh sb="17" eb="18">
      <t>ネン</t>
    </rPh>
    <phoneticPr fontId="21"/>
  </si>
  <si>
    <t>⑥</t>
  </si>
  <si>
    <t>切り上げ</t>
    <rPh sb="0" eb="1">
      <t>キ</t>
    </rPh>
    <rPh sb="2" eb="3">
      <t>ア</t>
    </rPh>
    <phoneticPr fontId="21"/>
  </si>
  <si>
    <t>集落協定による農用地の維持管理を行う者に対する経費</t>
    <rPh sb="0" eb="2">
      <t>シュウラク</t>
    </rPh>
    <rPh sb="2" eb="4">
      <t>キョウテイ</t>
    </rPh>
    <rPh sb="7" eb="10">
      <t>ノウヨウチ</t>
    </rPh>
    <rPh sb="11" eb="13">
      <t>イジ</t>
    </rPh>
    <rPh sb="13" eb="15">
      <t>カンリ</t>
    </rPh>
    <rPh sb="16" eb="17">
      <t>オコナ</t>
    </rPh>
    <rPh sb="18" eb="19">
      <t>モノ</t>
    </rPh>
    <rPh sb="20" eb="21">
      <t>タイ</t>
    </rPh>
    <rPh sb="23" eb="25">
      <t>ケイヒ</t>
    </rPh>
    <phoneticPr fontId="53"/>
  </si>
  <si>
    <t>中山間地域等直接支払交付金に係る所得計算書　（集落協定用）</t>
    <rPh sb="0" eb="3">
      <t>チュウサンカン</t>
    </rPh>
    <rPh sb="3" eb="6">
      <t>チイキトウ</t>
    </rPh>
    <rPh sb="6" eb="8">
      <t>チョクセツ</t>
    </rPh>
    <rPh sb="8" eb="10">
      <t>シハライ</t>
    </rPh>
    <rPh sb="10" eb="13">
      <t>コウフキン</t>
    </rPh>
    <rPh sb="14" eb="15">
      <t>カカ</t>
    </rPh>
    <rPh sb="16" eb="18">
      <t>ショトク</t>
    </rPh>
    <rPh sb="18" eb="21">
      <t>ケイサンショ</t>
    </rPh>
    <rPh sb="23" eb="25">
      <t>シュウラク</t>
    </rPh>
    <rPh sb="25" eb="27">
      <t>キョウテイ</t>
    </rPh>
    <rPh sb="27" eb="28">
      <t>ヨウ</t>
    </rPh>
    <phoneticPr fontId="21"/>
  </si>
  <si>
    <t>（⑦+⑧)</t>
  </si>
  <si>
    <t>ソ）</t>
  </si>
  <si>
    <t>協定参加者名</t>
    <rPh sb="0" eb="2">
      <t>キョウテイ</t>
    </rPh>
    <rPh sb="2" eb="5">
      <t>サンカシャ</t>
    </rPh>
    <rPh sb="5" eb="6">
      <t>ナ</t>
    </rPh>
    <phoneticPr fontId="53"/>
  </si>
  <si>
    <t>Excel減価償却計算50v1.09(新法)</t>
    <rPh sb="19" eb="20">
      <t>シン</t>
    </rPh>
    <rPh sb="20" eb="21">
      <t>ホウ</t>
    </rPh>
    <phoneticPr fontId="21"/>
  </si>
  <si>
    <t>前年繰越分</t>
    <rPh sb="0" eb="2">
      <t>ゼンネン</t>
    </rPh>
    <rPh sb="2" eb="4">
      <t>クリコシ</t>
    </rPh>
    <rPh sb="4" eb="5">
      <t>ブン</t>
    </rPh>
    <phoneticPr fontId="21"/>
  </si>
  <si>
    <t>AL</t>
  </si>
  <si>
    <t>タ）</t>
  </si>
  <si>
    <t>イ</t>
  </si>
  <si>
    <t>①取得価格</t>
    <rPh sb="1" eb="3">
      <t>シュトク</t>
    </rPh>
    <rPh sb="3" eb="5">
      <t>カカク</t>
    </rPh>
    <phoneticPr fontId="53"/>
  </si>
  <si>
    <t>集会所の修繕・建設等にかかった費用</t>
    <rPh sb="0" eb="3">
      <t>シュウカイショ</t>
    </rPh>
    <rPh sb="4" eb="6">
      <t>シュウゼン</t>
    </rPh>
    <rPh sb="7" eb="9">
      <t>ケンセツ</t>
    </rPh>
    <rPh sb="9" eb="10">
      <t>トウ</t>
    </rPh>
    <rPh sb="15" eb="17">
      <t>ヒヨウ</t>
    </rPh>
    <phoneticPr fontId="53"/>
  </si>
  <si>
    <t>先進地視察研修</t>
    <rPh sb="0" eb="3">
      <t>センシンチ</t>
    </rPh>
    <rPh sb="3" eb="5">
      <t>シサツ</t>
    </rPh>
    <rPh sb="5" eb="7">
      <t>ケンシュウ</t>
    </rPh>
    <phoneticPr fontId="53"/>
  </si>
  <si>
    <t>改定</t>
  </si>
  <si>
    <t>△(研修資料等)</t>
    <rPh sb="2" eb="4">
      <t>ケンシュウ</t>
    </rPh>
    <rPh sb="4" eb="6">
      <t>シリョウ</t>
    </rPh>
    <rPh sb="6" eb="7">
      <t>トウ</t>
    </rPh>
    <phoneticPr fontId="53"/>
  </si>
  <si>
    <t>文化伝承事業</t>
    <rPh sb="0" eb="2">
      <t>ブンカ</t>
    </rPh>
    <rPh sb="2" eb="4">
      <t>デンショウ</t>
    </rPh>
    <rPh sb="4" eb="6">
      <t>ジギョウ</t>
    </rPh>
    <phoneticPr fontId="53"/>
  </si>
  <si>
    <t>２　協定参加者別細目</t>
    <rPh sb="2" eb="4">
      <t>キョウテイ</t>
    </rPh>
    <rPh sb="4" eb="7">
      <t>サンカシャ</t>
    </rPh>
    <rPh sb="7" eb="8">
      <t>ベツ</t>
    </rPh>
    <rPh sb="8" eb="10">
      <t>サイモク</t>
    </rPh>
    <phoneticPr fontId="53"/>
  </si>
  <si>
    <t>郷土芸能の伝承などに使われた経費</t>
  </si>
  <si>
    <t>収入計</t>
    <rPh sb="0" eb="2">
      <t>シュウニュウ</t>
    </rPh>
    <rPh sb="2" eb="3">
      <t>ケイ</t>
    </rPh>
    <phoneticPr fontId="21"/>
  </si>
  <si>
    <t>計算上</t>
    <rPh sb="0" eb="2">
      <t>ケイサン</t>
    </rPh>
    <rPh sb="2" eb="3">
      <t>ウエ</t>
    </rPh>
    <phoneticPr fontId="21"/>
  </si>
  <si>
    <t>⑧支出額計</t>
    <rPh sb="1" eb="3">
      <t>シシュツ</t>
    </rPh>
    <rPh sb="3" eb="4">
      <t>ガク</t>
    </rPh>
    <rPh sb="4" eb="5">
      <t>ケイ</t>
    </rPh>
    <phoneticPr fontId="53"/>
  </si>
  <si>
    <t>未償却残高</t>
    <rPh sb="0" eb="1">
      <t>ミ</t>
    </rPh>
    <rPh sb="1" eb="3">
      <t>ショウキャク</t>
    </rPh>
    <rPh sb="3" eb="5">
      <t>ザンダカ</t>
    </rPh>
    <phoneticPr fontId="53"/>
  </si>
  <si>
    <t>共同利用機械購入のため</t>
    <rPh sb="0" eb="2">
      <t>キョウドウ</t>
    </rPh>
    <rPh sb="2" eb="4">
      <t>リヨウ</t>
    </rPh>
    <rPh sb="4" eb="6">
      <t>キカイ</t>
    </rPh>
    <rPh sb="6" eb="8">
      <t>コウニュウ</t>
    </rPh>
    <phoneticPr fontId="53"/>
  </si>
  <si>
    <t>積立金の目的で金額を記入してください</t>
    <rPh sb="0" eb="3">
      <t>ツミタテキン</t>
    </rPh>
    <rPh sb="4" eb="6">
      <t>モクテキ</t>
    </rPh>
    <rPh sb="7" eb="9">
      <t>キンガク</t>
    </rPh>
    <rPh sb="10" eb="12">
      <t>キニュウ</t>
    </rPh>
    <phoneticPr fontId="53"/>
  </si>
  <si>
    <t>農道・水路修繕のため</t>
    <rPh sb="0" eb="2">
      <t>ノウドウ</t>
    </rPh>
    <rPh sb="3" eb="5">
      <t>スイロ</t>
    </rPh>
    <rPh sb="5" eb="7">
      <t>シュウゼン</t>
    </rPh>
    <phoneticPr fontId="53"/>
  </si>
  <si>
    <t>積立金</t>
  </si>
  <si>
    <t>耐用</t>
  </si>
  <si>
    <t>先進地視察研修のため</t>
    <rPh sb="0" eb="3">
      <t>センシンチ</t>
    </rPh>
    <rPh sb="3" eb="5">
      <t>シサツ</t>
    </rPh>
    <rPh sb="5" eb="7">
      <t>ケンシュウ</t>
    </rPh>
    <phoneticPr fontId="53"/>
  </si>
  <si>
    <t>⑪収支残額計</t>
  </si>
  <si>
    <t>取得年月</t>
    <rPh sb="0" eb="2">
      <t>シュトク</t>
    </rPh>
    <rPh sb="2" eb="4">
      <t>ネンゲツ</t>
    </rPh>
    <phoneticPr fontId="53"/>
  </si>
  <si>
    <t>又は</t>
  </si>
  <si>
    <t>繰越金</t>
    <rPh sb="0" eb="3">
      <t>クリコシキン</t>
    </rPh>
    <phoneticPr fontId="53"/>
  </si>
  <si>
    <t>←上記⑧＋⑪合計、②の共同取組活動分額になります</t>
    <rPh sb="1" eb="3">
      <t>ジョウキ</t>
    </rPh>
    <rPh sb="6" eb="8">
      <t>ゴウケイ</t>
    </rPh>
    <rPh sb="11" eb="13">
      <t>キョウドウ</t>
    </rPh>
    <rPh sb="13" eb="15">
      <t>トリクミ</t>
    </rPh>
    <rPh sb="15" eb="17">
      <t>カツドウ</t>
    </rPh>
    <rPh sb="17" eb="18">
      <t>ブン</t>
    </rPh>
    <rPh sb="18" eb="19">
      <t>ガク</t>
    </rPh>
    <phoneticPr fontId="53"/>
  </si>
  <si>
    <t>１年間の</t>
    <rPh sb="1" eb="3">
      <t>ネンカン</t>
    </rPh>
    <phoneticPr fontId="53"/>
  </si>
  <si>
    <t>(ホ＋ヘ,円)</t>
  </si>
  <si>
    <t>上記以外の繰越額</t>
    <rPh sb="0" eb="2">
      <t>ジョウキ</t>
    </rPh>
    <phoneticPr fontId="53"/>
  </si>
  <si>
    <t>　　　　 ２　減価償却資産が複数あるときは、それぞれの資産ごとに計算します。</t>
    <rPh sb="7" eb="9">
      <t>ゲンカ</t>
    </rPh>
    <rPh sb="9" eb="11">
      <t>ショウキャク</t>
    </rPh>
    <rPh sb="11" eb="13">
      <t>シサン</t>
    </rPh>
    <rPh sb="14" eb="16">
      <t>フクスウ</t>
    </rPh>
    <rPh sb="27" eb="29">
      <t>シサン</t>
    </rPh>
    <rPh sb="32" eb="34">
      <t>ケイサン</t>
    </rPh>
    <phoneticPr fontId="53"/>
  </si>
  <si>
    <t>繰越金</t>
    <rPh sb="0" eb="2">
      <t>クリコシ</t>
    </rPh>
    <rPh sb="2" eb="3">
      <t>キン</t>
    </rPh>
    <phoneticPr fontId="53"/>
  </si>
  <si>
    <t>積立金を除いた繰越額の合計</t>
    <rPh sb="0" eb="3">
      <t>ツミタテキン</t>
    </rPh>
    <rPh sb="4" eb="5">
      <t>ノゾ</t>
    </rPh>
    <rPh sb="7" eb="10">
      <t>クリコシガク</t>
    </rPh>
    <rPh sb="11" eb="13">
      <t>ゴウケイ</t>
    </rPh>
    <phoneticPr fontId="53"/>
  </si>
  <si>
    <t>⑪</t>
  </si>
  <si>
    <t>保証額)</t>
  </si>
  <si>
    <t>収支残額計</t>
    <rPh sb="0" eb="2">
      <t>シュウシ</t>
    </rPh>
    <rPh sb="2" eb="4">
      <t>ザンガク</t>
    </rPh>
    <rPh sb="4" eb="5">
      <t>ケイ</t>
    </rPh>
    <phoneticPr fontId="53"/>
  </si>
  <si>
    <t>ヌ）～フ）の合計</t>
    <rPh sb="6" eb="8">
      <t>ゴウケイ</t>
    </rPh>
    <phoneticPr fontId="53"/>
  </si>
  <si>
    <t>(償却費－</t>
  </si>
  <si>
    <t>共同取組活動費総合計　⑧＋⑪</t>
    <rPh sb="0" eb="2">
      <t>キョウドウ</t>
    </rPh>
    <rPh sb="2" eb="4">
      <t>トリクミ</t>
    </rPh>
    <rPh sb="4" eb="7">
      <t>カツドウヒ</t>
    </rPh>
    <rPh sb="7" eb="10">
      <t>ソウゴウケイ</t>
    </rPh>
    <phoneticPr fontId="53"/>
  </si>
  <si>
    <t>共同取組活動費合計</t>
    <rPh sb="0" eb="2">
      <t>キョウドウ</t>
    </rPh>
    <rPh sb="2" eb="4">
      <t>トリクミ</t>
    </rPh>
    <rPh sb="4" eb="7">
      <t>カツドウヒ</t>
    </rPh>
    <rPh sb="7" eb="9">
      <t>ゴウケイ</t>
    </rPh>
    <phoneticPr fontId="53"/>
  </si>
  <si>
    <t>過年残額（積立・繰越額）計</t>
    <rPh sb="0" eb="1">
      <t>ス</t>
    </rPh>
    <rPh sb="1" eb="2">
      <t>トシ</t>
    </rPh>
    <rPh sb="2" eb="3">
      <t>ザン</t>
    </rPh>
    <rPh sb="3" eb="4">
      <t>ガク</t>
    </rPh>
    <rPh sb="8" eb="10">
      <t>クリコシ</t>
    </rPh>
    <rPh sb="10" eb="11">
      <t>ガク</t>
    </rPh>
    <rPh sb="12" eb="13">
      <t>ケイ</t>
    </rPh>
    <phoneticPr fontId="53"/>
  </si>
  <si>
    <t>＋</t>
  </si>
  <si>
    <t>支　　　出</t>
    <rPh sb="0" eb="1">
      <t>ササ</t>
    </rPh>
    <rPh sb="4" eb="5">
      <t>デ</t>
    </rPh>
    <phoneticPr fontId="21"/>
  </si>
  <si>
    <t>使用</t>
    <rPh sb="0" eb="2">
      <t>シヨウ</t>
    </rPh>
    <phoneticPr fontId="53"/>
  </si>
  <si>
    <t>個人配分分</t>
    <rPh sb="0" eb="2">
      <t>コジン</t>
    </rPh>
    <rPh sb="2" eb="4">
      <t>ハイブン</t>
    </rPh>
    <rPh sb="4" eb="5">
      <t>ブン</t>
    </rPh>
    <phoneticPr fontId="53"/>
  </si>
  <si>
    <t>収入額</t>
    <rPh sb="0" eb="3">
      <t>シュウニュウガク</t>
    </rPh>
    <phoneticPr fontId="53"/>
  </si>
  <si>
    <t>真庭市長　　太田　昇</t>
  </si>
  <si>
    <t>按分割金額</t>
    <rPh sb="0" eb="2">
      <t>アンブン</t>
    </rPh>
    <rPh sb="2" eb="3">
      <t>ワリ</t>
    </rPh>
    <rPh sb="3" eb="4">
      <t>キン</t>
    </rPh>
    <rPh sb="4" eb="5">
      <t>ガク</t>
    </rPh>
    <phoneticPr fontId="53"/>
  </si>
  <si>
    <t>(月)</t>
  </si>
  <si>
    <t>個人配分金額</t>
    <rPh sb="0" eb="2">
      <t>コジン</t>
    </rPh>
    <rPh sb="2" eb="4">
      <t>ハイブン</t>
    </rPh>
    <rPh sb="4" eb="6">
      <t>キンガク</t>
    </rPh>
    <phoneticPr fontId="53"/>
  </si>
  <si>
    <t>2.着色枠は入力でき黄色枠は必須です、選択又は入力して下さい</t>
    <rPh sb="2" eb="4">
      <t>チャクショク</t>
    </rPh>
    <rPh sb="4" eb="5">
      <t>ワク</t>
    </rPh>
    <rPh sb="6" eb="8">
      <t>ニュウリョク</t>
    </rPh>
    <rPh sb="10" eb="12">
      <t>キイロ</t>
    </rPh>
    <rPh sb="12" eb="13">
      <t>ワク</t>
    </rPh>
    <rPh sb="14" eb="16">
      <t>ヒッス</t>
    </rPh>
    <rPh sb="19" eb="21">
      <t>センタク</t>
    </rPh>
    <rPh sb="21" eb="22">
      <t>マタ</t>
    </rPh>
    <rPh sb="23" eb="25">
      <t>ニュウリョク</t>
    </rPh>
    <rPh sb="27" eb="28">
      <t>クダ</t>
    </rPh>
    <phoneticPr fontId="21"/>
  </si>
  <si>
    <t>計 No2</t>
    <rPh sb="0" eb="1">
      <t>ケイ</t>
    </rPh>
    <phoneticPr fontId="53"/>
  </si>
  <si>
    <t>合計</t>
    <rPh sb="0" eb="2">
      <t>ｺﾞｳｹｲ</t>
    </rPh>
    <phoneticPr fontId="21" type="halfwidthKatakana"/>
  </si>
  <si>
    <t xml:space="preserve"> ａ</t>
  </si>
  <si>
    <t>円</t>
    <rPh sb="0" eb="1">
      <t>ｴﾝ</t>
    </rPh>
    <phoneticPr fontId="21" type="halfwidthKatakana"/>
  </si>
  <si>
    <t>…</t>
  </si>
  <si>
    <t>No.</t>
  </si>
  <si>
    <t>所得金額</t>
    <rPh sb="0" eb="2">
      <t>ショトク</t>
    </rPh>
    <rPh sb="2" eb="4">
      <t>キンガク</t>
    </rPh>
    <phoneticPr fontId="21"/>
  </si>
  <si>
    <t>収入</t>
    <rPh sb="0" eb="2">
      <t>シュウニュウ</t>
    </rPh>
    <phoneticPr fontId="21"/>
  </si>
  <si>
    <t>共同取組活動分支出</t>
    <rPh sb="0" eb="2">
      <t>キョウドウ</t>
    </rPh>
    <rPh sb="2" eb="4">
      <t>トリクミ</t>
    </rPh>
    <rPh sb="4" eb="6">
      <t>カツドウ</t>
    </rPh>
    <rPh sb="6" eb="7">
      <t>ブン</t>
    </rPh>
    <rPh sb="7" eb="9">
      <t>シシュツ</t>
    </rPh>
    <phoneticPr fontId="21"/>
  </si>
  <si>
    <t>交付金総計</t>
    <rPh sb="0" eb="3">
      <t>コウフキン</t>
    </rPh>
    <rPh sb="3" eb="5">
      <t>ソウケイ</t>
    </rPh>
    <phoneticPr fontId="21"/>
  </si>
  <si>
    <t>交付金</t>
    <rPh sb="0" eb="3">
      <t>コウフキン</t>
    </rPh>
    <phoneticPr fontId="21"/>
  </si>
  <si>
    <t>(ﾛ×ﾊ×ﾆ,円)</t>
  </si>
  <si>
    <t>面積又は数量(単位選択)</t>
  </si>
  <si>
    <t>未償却残高</t>
  </si>
  <si>
    <t>支出済額</t>
    <rPh sb="0" eb="2">
      <t>シシュツ</t>
    </rPh>
    <rPh sb="2" eb="3">
      <t>ス</t>
    </rPh>
    <rPh sb="3" eb="4">
      <t>ガク</t>
    </rPh>
    <phoneticPr fontId="21"/>
  </si>
  <si>
    <t>　令和　年　月　　日に交付した直接支払交付金について、上記のとおり配分及び支出したことを証明する。</t>
    <rPh sb="1" eb="3">
      <t>ﾚｲﾜ</t>
    </rPh>
    <phoneticPr fontId="21" type="halfwidthKatakana"/>
  </si>
  <si>
    <t>(①＋②）</t>
  </si>
  <si>
    <t>個人配分分</t>
    <rPh sb="0" eb="2">
      <t>コジン</t>
    </rPh>
    <rPh sb="2" eb="4">
      <t>ハイブン</t>
    </rPh>
    <rPh sb="4" eb="5">
      <t>ブン</t>
    </rPh>
    <phoneticPr fontId="21"/>
  </si>
  <si>
    <t>必要経費となるもの(ｷ)</t>
    <rPh sb="0" eb="2">
      <t>ヒツヨウ</t>
    </rPh>
    <rPh sb="2" eb="4">
      <t>ケイヒ</t>
    </rPh>
    <phoneticPr fontId="21"/>
  </si>
  <si>
    <t>日当報酬等</t>
    <rPh sb="0" eb="2">
      <t>ニットウ</t>
    </rPh>
    <rPh sb="2" eb="4">
      <t>ホウシュウ</t>
    </rPh>
    <rPh sb="4" eb="5">
      <t>ナド</t>
    </rPh>
    <phoneticPr fontId="21"/>
  </si>
  <si>
    <t>経費算入額</t>
  </si>
  <si>
    <t>本年繰越分</t>
    <rPh sb="0" eb="2">
      <t>ホンネン</t>
    </rPh>
    <rPh sb="2" eb="4">
      <t>クリコシ</t>
    </rPh>
    <rPh sb="4" eb="5">
      <t>ブン</t>
    </rPh>
    <phoneticPr fontId="21"/>
  </si>
  <si>
    <r>
      <t>本</t>
    </r>
    <r>
      <rPr>
        <sz val="11"/>
        <rFont val="ＭＳ ゴシック"/>
        <family val="3"/>
        <charset val="128"/>
      </rPr>
      <t>年</t>
    </r>
    <r>
      <rPr>
        <sz val="11"/>
        <rFont val="ＭＳ 明朝"/>
        <family val="1"/>
        <charset val="128"/>
      </rPr>
      <t>交付金総額(ｳ)</t>
    </r>
    <rPh sb="0" eb="1">
      <t>ホン</t>
    </rPh>
    <rPh sb="1" eb="2">
      <t>ネン</t>
    </rPh>
    <rPh sb="2" eb="5">
      <t>コウフキン</t>
    </rPh>
    <rPh sb="5" eb="7">
      <t>ソウガク</t>
    </rPh>
    <phoneticPr fontId="21"/>
  </si>
  <si>
    <t>次年度へ繰越</t>
    <rPh sb="0" eb="3">
      <t>ジネンド</t>
    </rPh>
    <rPh sb="4" eb="6">
      <t>クリコシ</t>
    </rPh>
    <phoneticPr fontId="21"/>
  </si>
  <si>
    <t>AE</t>
  </si>
  <si>
    <t>№</t>
  </si>
  <si>
    <t>減価償却資産</t>
  </si>
  <si>
    <t>　　　　※この計算書は、３名分ですが、資産の取得価格が同じ場合、計算式は同じものを使用してもかまいません。</t>
    <rPh sb="7" eb="10">
      <t>ケイサンショ</t>
    </rPh>
    <rPh sb="13" eb="14">
      <t>メイ</t>
    </rPh>
    <rPh sb="14" eb="15">
      <t>ブン</t>
    </rPh>
    <rPh sb="19" eb="21">
      <t>シサン</t>
    </rPh>
    <rPh sb="22" eb="24">
      <t>シュトク</t>
    </rPh>
    <rPh sb="24" eb="26">
      <t>カカク</t>
    </rPh>
    <rPh sb="27" eb="28">
      <t>オナ</t>
    </rPh>
    <rPh sb="29" eb="31">
      <t>バアイ</t>
    </rPh>
    <rPh sb="32" eb="35">
      <t>ケイサンシキ</t>
    </rPh>
    <rPh sb="36" eb="37">
      <t>オナ</t>
    </rPh>
    <rPh sb="41" eb="43">
      <t>シヨウ</t>
    </rPh>
    <phoneticPr fontId="53"/>
  </si>
  <si>
    <t>氏名</t>
    <rPh sb="0" eb="2">
      <t>シメイ</t>
    </rPh>
    <phoneticPr fontId="21"/>
  </si>
  <si>
    <t>⑧</t>
  </si>
  <si>
    <t>交 付 金　 　　総　  額</t>
    <rPh sb="0" eb="1">
      <t>コウ</t>
    </rPh>
    <rPh sb="2" eb="3">
      <t>ヅケ</t>
    </rPh>
    <rPh sb="4" eb="5">
      <t>キン</t>
    </rPh>
    <rPh sb="9" eb="10">
      <t>フサ</t>
    </rPh>
    <rPh sb="13" eb="14">
      <t>ガク</t>
    </rPh>
    <phoneticPr fontId="21"/>
  </si>
  <si>
    <t>役員手当
出役賃金等</t>
    <rPh sb="0" eb="2">
      <t>ヤクイン</t>
    </rPh>
    <rPh sb="2" eb="4">
      <t>テアテ</t>
    </rPh>
    <rPh sb="5" eb="6">
      <t>シュツ</t>
    </rPh>
    <rPh sb="6" eb="7">
      <t>エキ</t>
    </rPh>
    <rPh sb="7" eb="10">
      <t>チンギントウ</t>
    </rPh>
    <phoneticPr fontId="21"/>
  </si>
  <si>
    <t>ニ</t>
  </si>
  <si>
    <t>共同取組活    動分支出額</t>
    <rPh sb="0" eb="2">
      <t>キョウドウ</t>
    </rPh>
    <rPh sb="2" eb="4">
      <t>トリクミ</t>
    </rPh>
    <rPh sb="4" eb="5">
      <t>カツ</t>
    </rPh>
    <rPh sb="9" eb="10">
      <t>ドウ</t>
    </rPh>
    <rPh sb="10" eb="11">
      <t>ブン</t>
    </rPh>
    <rPh sb="11" eb="13">
      <t>シシュツ</t>
    </rPh>
    <rPh sb="13" eb="14">
      <t>ガク</t>
    </rPh>
    <phoneticPr fontId="21"/>
  </si>
  <si>
    <t xml:space="preserve"> 台</t>
    <rPh sb="1" eb="2">
      <t>ダイ</t>
    </rPh>
    <phoneticPr fontId="21"/>
  </si>
  <si>
    <t>差引計</t>
    <rPh sb="0" eb="2">
      <t>サシヒ</t>
    </rPh>
    <rPh sb="2" eb="3">
      <t>ケイ</t>
    </rPh>
    <phoneticPr fontId="21"/>
  </si>
  <si>
    <t>減　価　　　　　　　　　　　償却費</t>
    <rPh sb="0" eb="1">
      <t>ゲン</t>
    </rPh>
    <rPh sb="2" eb="3">
      <t>アタイ</t>
    </rPh>
    <rPh sb="14" eb="16">
      <t>ショウキャク</t>
    </rPh>
    <rPh sb="16" eb="17">
      <t>ヒ</t>
    </rPh>
    <phoneticPr fontId="21"/>
  </si>
  <si>
    <t>　　年　　  月</t>
    <rPh sb="2" eb="3">
      <t>ネン</t>
    </rPh>
    <rPh sb="7" eb="8">
      <t>ツキ</t>
    </rPh>
    <phoneticPr fontId="53"/>
  </si>
  <si>
    <t>（①+②）</t>
  </si>
  <si>
    <t>（③-⑨）</t>
  </si>
  <si>
    <t xml:space="preserve">          ３　「農業使用割合」は、減価償却資産が農業以外にも使用するものである場合、農業で使用する割合を（％）記載します。</t>
    <rPh sb="13" eb="15">
      <t>ノウギョウ</t>
    </rPh>
    <rPh sb="15" eb="17">
      <t>シヨウ</t>
    </rPh>
    <rPh sb="17" eb="19">
      <t>ワリアイ</t>
    </rPh>
    <rPh sb="22" eb="24">
      <t>ゲンカ</t>
    </rPh>
    <rPh sb="24" eb="26">
      <t>ショウキャク</t>
    </rPh>
    <rPh sb="26" eb="28">
      <t>シサン</t>
    </rPh>
    <rPh sb="29" eb="31">
      <t>ノウギョウ</t>
    </rPh>
    <rPh sb="31" eb="33">
      <t>イガイ</t>
    </rPh>
    <rPh sb="35" eb="37">
      <t>シヨウ</t>
    </rPh>
    <rPh sb="44" eb="46">
      <t>バアイ</t>
    </rPh>
    <rPh sb="47" eb="49">
      <t>ノウギョウ</t>
    </rPh>
    <rPh sb="50" eb="52">
      <t>シヨウ</t>
    </rPh>
    <rPh sb="54" eb="56">
      <t>ワリアイ</t>
    </rPh>
    <rPh sb="60" eb="62">
      <t>キサイ</t>
    </rPh>
    <phoneticPr fontId="53"/>
  </si>
  <si>
    <t>集落合計</t>
    <rPh sb="0" eb="2">
      <t>シュウラク</t>
    </rPh>
    <rPh sb="2" eb="4">
      <t>ゴウケイ</t>
    </rPh>
    <phoneticPr fontId="21"/>
  </si>
  <si>
    <t>減価償却費</t>
    <rPh sb="0" eb="2">
      <t>ゲンカ</t>
    </rPh>
    <rPh sb="2" eb="4">
      <t>ショウキャク</t>
    </rPh>
    <rPh sb="4" eb="5">
      <t>ヒ</t>
    </rPh>
    <phoneticPr fontId="21"/>
  </si>
  <si>
    <t>④のうち減価償却資産の取得額</t>
    <rPh sb="4" eb="6">
      <t>ゲンカ</t>
    </rPh>
    <rPh sb="6" eb="8">
      <t>ショウキャク</t>
    </rPh>
    <rPh sb="8" eb="10">
      <t>シサン</t>
    </rPh>
    <rPh sb="11" eb="13">
      <t>シュトク</t>
    </rPh>
    <rPh sb="13" eb="14">
      <t>ガク</t>
    </rPh>
    <phoneticPr fontId="21"/>
  </si>
  <si>
    <t>（注）この計算表は確定申告の参考資料としてください</t>
    <rPh sb="1" eb="2">
      <t>チュウ</t>
    </rPh>
    <rPh sb="5" eb="7">
      <t>ケイサン</t>
    </rPh>
    <rPh sb="7" eb="8">
      <t>ヒョウ</t>
    </rPh>
    <rPh sb="9" eb="11">
      <t>カクテイ</t>
    </rPh>
    <rPh sb="11" eb="13">
      <t>シンコク</t>
    </rPh>
    <rPh sb="14" eb="16">
      <t>サンコウ</t>
    </rPh>
    <rPh sb="16" eb="18">
      <t>シリョウ</t>
    </rPh>
    <phoneticPr fontId="21"/>
  </si>
  <si>
    <t>４捨５入</t>
  </si>
  <si>
    <t>定額</t>
  </si>
  <si>
    <t>)の計算</t>
  </si>
  <si>
    <t>耐用</t>
    <rPh sb="0" eb="2">
      <t>タイヨウ</t>
    </rPh>
    <phoneticPr fontId="21"/>
  </si>
  <si>
    <t>1.本計算は平成１９年４月１日以降の取得に適用</t>
    <rPh sb="14" eb="15">
      <t>ヒ</t>
    </rPh>
    <rPh sb="15" eb="17">
      <t>イコウ</t>
    </rPh>
    <phoneticPr fontId="21"/>
  </si>
  <si>
    <t>チ</t>
  </si>
  <si>
    <t>償却費</t>
  </si>
  <si>
    <t>入力欄</t>
    <rPh sb="0" eb="1">
      <t>ニュウ</t>
    </rPh>
    <rPh sb="1" eb="2">
      <t>リキ</t>
    </rPh>
    <rPh sb="2" eb="3">
      <t>ラン</t>
    </rPh>
    <phoneticPr fontId="21"/>
  </si>
  <si>
    <t>年数</t>
  </si>
  <si>
    <t>取得価格</t>
  </si>
  <si>
    <t>AJ</t>
  </si>
  <si>
    <t>平成20年度改正後 ： 耐用年数  /  償却率　  /  改訂償却率  /  保証率</t>
    <rPh sb="5" eb="6">
      <t>ド</t>
    </rPh>
    <rPh sb="6" eb="8">
      <t>カイセイ</t>
    </rPh>
    <rPh sb="8" eb="9">
      <t>アト</t>
    </rPh>
    <phoneticPr fontId="21"/>
  </si>
  <si>
    <t>イ　( 償 却 保 証 額 )</t>
    <rPh sb="8" eb="9">
      <t>ホ</t>
    </rPh>
    <rPh sb="10" eb="11">
      <t>アカシ</t>
    </rPh>
    <rPh sb="12" eb="13">
      <t>ガク</t>
    </rPh>
    <phoneticPr fontId="21"/>
  </si>
  <si>
    <t>計算中</t>
    <rPh sb="0" eb="2">
      <t>ケイサン</t>
    </rPh>
    <rPh sb="2" eb="3">
      <t>チュウ</t>
    </rPh>
    <phoneticPr fontId="21"/>
  </si>
  <si>
    <t>（氏名）</t>
    <rPh sb="1" eb="3">
      <t>シメイ</t>
    </rPh>
    <phoneticPr fontId="53"/>
  </si>
  <si>
    <t>ロ</t>
  </si>
  <si>
    <t>ホ　　</t>
  </si>
  <si>
    <t>ヘ</t>
  </si>
  <si>
    <t>ヌ</t>
  </si>
  <si>
    <t>面積</t>
  </si>
  <si>
    <t>償却</t>
  </si>
  <si>
    <t>本年分普通</t>
  </si>
  <si>
    <t>％</t>
  </si>
  <si>
    <t>本年分の必要</t>
  </si>
  <si>
    <t>償却期間</t>
    <rPh sb="2" eb="4">
      <t>キカン</t>
    </rPh>
    <phoneticPr fontId="21"/>
  </si>
  <si>
    <t>償却費合計</t>
  </si>
  <si>
    <t>ホ　本年分普通償却費</t>
    <rPh sb="2" eb="4">
      <t>ホンネン</t>
    </rPh>
    <rPh sb="4" eb="5">
      <t>ブン</t>
    </rPh>
    <rPh sb="5" eb="7">
      <t>フツウ</t>
    </rPh>
    <rPh sb="7" eb="10">
      <t>ショウキャクヒ</t>
    </rPh>
    <phoneticPr fontId="21"/>
  </si>
  <si>
    <t>(繰延資産含む)</t>
    <rPh sb="1" eb="3">
      <t>クリノベ</t>
    </rPh>
    <phoneticPr fontId="21"/>
  </si>
  <si>
    <t>数量</t>
  </si>
  <si>
    <t>年月</t>
  </si>
  <si>
    <t>5.入力出来る取得年は平成１９年４月以降</t>
    <rPh sb="4" eb="6">
      <t>デキ</t>
    </rPh>
    <rPh sb="7" eb="9">
      <t>シュトク</t>
    </rPh>
    <rPh sb="9" eb="10">
      <t>トシ</t>
    </rPh>
    <rPh sb="11" eb="13">
      <t>ヘイセイ</t>
    </rPh>
    <rPh sb="15" eb="16">
      <t>ネン</t>
    </rPh>
    <rPh sb="17" eb="18">
      <t>ツキ</t>
    </rPh>
    <phoneticPr fontId="21"/>
  </si>
  <si>
    <t>減価償却の</t>
    <rPh sb="0" eb="2">
      <t>ゲンカ</t>
    </rPh>
    <rPh sb="2" eb="4">
      <t>ショウキャク</t>
    </rPh>
    <phoneticPr fontId="53"/>
  </si>
  <si>
    <t>②　今年の</t>
    <rPh sb="2" eb="4">
      <t>コトシ</t>
    </rPh>
    <phoneticPr fontId="53"/>
  </si>
  <si>
    <t>基礎となる金額</t>
    <rPh sb="0" eb="2">
      <t>キソ</t>
    </rPh>
    <rPh sb="5" eb="7">
      <t>キンガク</t>
    </rPh>
    <phoneticPr fontId="53"/>
  </si>
  <si>
    <t>減価償却費</t>
    <rPh sb="0" eb="2">
      <t>ゲンカ</t>
    </rPh>
    <rPh sb="2" eb="4">
      <t>ショウキャク</t>
    </rPh>
    <rPh sb="4" eb="5">
      <t>ヒ</t>
    </rPh>
    <phoneticPr fontId="53"/>
  </si>
  <si>
    <t>月数</t>
    <rPh sb="0" eb="2">
      <t>ツキスウ</t>
    </rPh>
    <phoneticPr fontId="53"/>
  </si>
  <si>
    <t>使用割合</t>
    <rPh sb="0" eb="2">
      <t>シヨウ</t>
    </rPh>
    <rPh sb="2" eb="4">
      <t>ワリアイ</t>
    </rPh>
    <phoneticPr fontId="53"/>
  </si>
  <si>
    <t>÷</t>
  </si>
  <si>
    <t>（注）　１　取得価格は、協定参加者別に計算します。</t>
    <rPh sb="1" eb="2">
      <t>チュウ</t>
    </rPh>
    <rPh sb="6" eb="8">
      <t>シュトク</t>
    </rPh>
    <rPh sb="8" eb="10">
      <t>カカク</t>
    </rPh>
    <rPh sb="12" eb="14">
      <t>キョウテイ</t>
    </rPh>
    <rPh sb="14" eb="16">
      <t>サンカ</t>
    </rPh>
    <rPh sb="16" eb="17">
      <t>シャ</t>
    </rPh>
    <rPh sb="17" eb="18">
      <t>ベツ</t>
    </rPh>
    <rPh sb="19" eb="21">
      <t>ケイサン</t>
    </rPh>
    <phoneticPr fontId="53"/>
  </si>
  <si>
    <t>（提出）</t>
    <rPh sb="1" eb="3">
      <t>ﾃｲｼｭﾂ</t>
    </rPh>
    <phoneticPr fontId="21" type="halfwidthKatakana"/>
  </si>
  <si>
    <t>（提出）</t>
    <rPh sb="1" eb="3">
      <t>テイシュツ</t>
    </rPh>
    <phoneticPr fontId="21"/>
  </si>
  <si>
    <r>
      <t xml:space="preserve">集落の各担当者の
活動に対する経費
</t>
    </r>
    <r>
      <rPr>
        <sz val="10"/>
        <color indexed="10"/>
        <rFont val="Meiryo UI"/>
        <family val="3"/>
        <charset val="128"/>
      </rPr>
      <t>（総会・役員会に関する経費）</t>
    </r>
    <rPh sb="0" eb="2">
      <t>シュウラク</t>
    </rPh>
    <rPh sb="3" eb="4">
      <t>カク</t>
    </rPh>
    <rPh sb="4" eb="7">
      <t>タントウシャ</t>
    </rPh>
    <rPh sb="9" eb="11">
      <t>カツドウ</t>
    </rPh>
    <rPh sb="12" eb="13">
      <t>タイ</t>
    </rPh>
    <rPh sb="15" eb="17">
      <t>ケイヒ</t>
    </rPh>
    <rPh sb="19" eb="21">
      <t>ソウカイ</t>
    </rPh>
    <rPh sb="22" eb="25">
      <t>ヤクインカイ</t>
    </rPh>
    <rPh sb="26" eb="27">
      <t>カン</t>
    </rPh>
    <rPh sb="29" eb="31">
      <t>ケイヒ</t>
    </rPh>
    <phoneticPr fontId="53"/>
  </si>
  <si>
    <r>
      <t>必要経費外　</t>
    </r>
    <r>
      <rPr>
        <b/>
        <sz val="12"/>
        <color indexed="10"/>
        <rFont val="Meiryo UI"/>
        <family val="3"/>
        <charset val="128"/>
      </rPr>
      <t>よく確認のこと！！！</t>
    </r>
    <rPh sb="0" eb="2">
      <t>ヒツヨウ</t>
    </rPh>
    <rPh sb="2" eb="4">
      <t>ケイヒ</t>
    </rPh>
    <rPh sb="4" eb="5">
      <t>ガイ</t>
    </rPh>
    <rPh sb="8" eb="10">
      <t>カクニン</t>
    </rPh>
    <phoneticPr fontId="21"/>
  </si>
  <si>
    <r>
      <t>名前にはフリガナ</t>
    </r>
    <r>
      <rPr>
        <sz val="12"/>
        <rFont val="Meiryo UI"/>
        <family val="3"/>
        <charset val="128"/>
      </rPr>
      <t xml:space="preserve">
協定参加者名</t>
    </r>
    <rPh sb="9" eb="11">
      <t>キョウテイ</t>
    </rPh>
    <rPh sb="11" eb="14">
      <t>サンカシャ</t>
    </rPh>
    <rPh sb="14" eb="15">
      <t>メイ</t>
    </rPh>
    <phoneticPr fontId="5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</si>
</sst>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
    <numFmt numFmtId="177" formatCode="#,##0;\-#,##0;\ "/>
    <numFmt numFmtId="178" formatCode="#,##0_ "/>
    <numFmt numFmtId="179" formatCode="#,##0_);[Red]\(#,##0\)"/>
    <numFmt numFmtId="180" formatCode="0.000"/>
    <numFmt numFmtId="181" formatCode="0.00000_ "/>
    <numFmt numFmtId="182" formatCode="0.000_ "/>
    <numFmt numFmtId="183" formatCode="0;[Red]0"/>
    <numFmt numFmtId="184" formatCode="0_ "/>
    <numFmt numFmtId="185" formatCode="0_ ;[Red]\-0\ "/>
    <numFmt numFmtId="186" formatCode="0_);[Red]\(0\)"/>
    <numFmt numFmtId="187" formatCode="[$-411]ge\.m\.d;@"/>
  </numFmts>
  <fonts count="95">
    <font>
      <sz val="12"/>
      <name val="ＭＳ 明朝"/>
      <family val="1"/>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2"/>
      <name val="ＭＳ 明朝"/>
      <family val="1"/>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name val="ＭＳ Ｐゴシック"/>
      <family val="3"/>
    </font>
    <font>
      <sz val="11"/>
      <name val="ＭＳ 明朝"/>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明朝"/>
      <family val="1"/>
    </font>
    <font>
      <sz val="8"/>
      <name val="ＭＳ Ｐゴシック"/>
      <family val="3"/>
    </font>
    <font>
      <sz val="12"/>
      <name val="ＭＳ Ｐゴシック"/>
      <family val="3"/>
    </font>
    <font>
      <b/>
      <sz val="12"/>
      <name val="ＭＳ Ｐゴシック"/>
      <family val="3"/>
    </font>
    <font>
      <sz val="10"/>
      <name val="ＭＳ Ｐゴシック"/>
      <family val="3"/>
    </font>
    <font>
      <b/>
      <sz val="14"/>
      <name val="ＭＳ Ｐゴシック"/>
      <family val="3"/>
    </font>
    <font>
      <b/>
      <sz val="11"/>
      <name val="ＭＳ Ｐゴシック"/>
      <family val="3"/>
    </font>
    <font>
      <sz val="9"/>
      <name val="ＭＳ Ｐゴシック"/>
      <family val="3"/>
    </font>
    <font>
      <b/>
      <sz val="14"/>
      <color indexed="10"/>
      <name val="ＭＳ Ｐゴシック"/>
      <family val="3"/>
    </font>
    <font>
      <sz val="14"/>
      <name val="ＭＳ Ｐゴシック"/>
      <family val="3"/>
    </font>
    <font>
      <b/>
      <sz val="10"/>
      <name val="ＭＳ Ｐゴシック"/>
      <family val="3"/>
    </font>
    <font>
      <sz val="12"/>
      <color indexed="9"/>
      <name val="ＭＳ 明朝"/>
      <family val="1"/>
    </font>
    <font>
      <sz val="10"/>
      <color indexed="22"/>
      <name val="ＭＳ Ｐゴシック"/>
      <family val="3"/>
    </font>
    <font>
      <sz val="12"/>
      <color indexed="22"/>
      <name val="ＭＳ 明朝"/>
      <family val="1"/>
    </font>
    <font>
      <b/>
      <sz val="12"/>
      <name val="ＭＳ 明朝"/>
      <family val="1"/>
    </font>
    <font>
      <b/>
      <sz val="14"/>
      <name val="ＭＳ 明朝"/>
      <family val="1"/>
    </font>
    <font>
      <sz val="11"/>
      <name val="ＭＳ ゴシック"/>
      <family val="3"/>
    </font>
    <font>
      <sz val="12"/>
      <color indexed="10"/>
      <name val="ＭＳ 明朝"/>
      <family val="1"/>
    </font>
    <font>
      <sz val="16"/>
      <name val="ＭＳ 明朝"/>
      <family val="1"/>
    </font>
    <font>
      <sz val="12"/>
      <name val="ＭＳ ゴシック"/>
      <family val="3"/>
    </font>
    <font>
      <sz val="10"/>
      <name val="ＭＳ ゴシック"/>
      <family val="3"/>
    </font>
    <font>
      <b/>
      <sz val="12"/>
      <color rgb="FFFF0000"/>
      <name val="ＭＳ ゴシック"/>
      <family val="3"/>
    </font>
    <font>
      <sz val="6"/>
      <name val="游ゴシック"/>
      <family val="3"/>
      <charset val="128"/>
    </font>
    <font>
      <sz val="10"/>
      <name val="ＭＳ 明朝"/>
      <family val="1"/>
    </font>
    <font>
      <sz val="14"/>
      <name val="ＭＳ 明朝"/>
      <family val="1"/>
    </font>
    <font>
      <sz val="9"/>
      <name val="ＭＳ 明朝"/>
      <family val="1"/>
    </font>
    <font>
      <sz val="8"/>
      <name val="ＭＳ 明朝"/>
      <family val="1"/>
    </font>
    <font>
      <sz val="11"/>
      <color indexed="8"/>
      <name val="ＭＳ 明朝"/>
      <family val="1"/>
    </font>
    <font>
      <b/>
      <u/>
      <sz val="12"/>
      <color indexed="10"/>
      <name val="ＭＳ 明朝"/>
      <family val="1"/>
    </font>
    <font>
      <sz val="10"/>
      <color indexed="10"/>
      <name val="ＭＳ 明朝"/>
      <family val="1"/>
    </font>
    <font>
      <sz val="10"/>
      <color indexed="8"/>
      <name val="ＭＳ 明朝"/>
      <family val="1"/>
    </font>
    <font>
      <sz val="11"/>
      <color indexed="10"/>
      <name val="ＭＳ 明朝"/>
      <family val="1"/>
    </font>
    <font>
      <sz val="6"/>
      <name val="ＭＳ Ｐゴシック"/>
      <family val="3"/>
    </font>
    <font>
      <b/>
      <sz val="10"/>
      <name val="ＭＳ Ｐゴシック"/>
      <family val="3"/>
      <charset val="128"/>
    </font>
    <font>
      <sz val="10"/>
      <name val="ＭＳ Ｐゴシック"/>
      <family val="3"/>
      <charset val="128"/>
    </font>
    <font>
      <sz val="8"/>
      <name val="ＭＳ 明朝"/>
      <family val="1"/>
      <charset val="128"/>
    </font>
    <font>
      <sz val="10"/>
      <name val="ＭＳ 明朝"/>
      <family val="1"/>
      <charset val="128"/>
    </font>
    <font>
      <sz val="10"/>
      <color indexed="10"/>
      <name val="ＭＳ Ｐゴシック"/>
      <family val="3"/>
      <charset val="128"/>
    </font>
    <font>
      <b/>
      <sz val="10"/>
      <color indexed="10"/>
      <name val="ＭＳ Ｐゴシック"/>
      <family val="3"/>
      <charset val="128"/>
    </font>
    <font>
      <b/>
      <sz val="11"/>
      <name val="ＭＳ ゴシック"/>
      <family val="3"/>
      <charset val="128"/>
    </font>
    <font>
      <sz val="11"/>
      <name val="ＭＳ 明朝"/>
      <family val="1"/>
      <charset val="128"/>
    </font>
    <font>
      <b/>
      <sz val="12"/>
      <color indexed="10"/>
      <name val="ＭＳ 明朝"/>
      <family val="1"/>
      <charset val="128"/>
    </font>
    <font>
      <b/>
      <u/>
      <sz val="12"/>
      <color indexed="10"/>
      <name val="ＭＳ 明朝"/>
      <family val="1"/>
      <charset val="128"/>
    </font>
    <font>
      <sz val="11"/>
      <name val="ＭＳ ゴシック"/>
      <family val="3"/>
      <charset val="128"/>
    </font>
    <font>
      <sz val="12"/>
      <color indexed="81"/>
      <name val="ＭＳ Ｐゴシック"/>
      <family val="3"/>
      <charset val="128"/>
    </font>
    <font>
      <b/>
      <sz val="9"/>
      <color indexed="81"/>
      <name val="ＭＳ Ｐゴシック"/>
      <family val="3"/>
      <charset val="128"/>
    </font>
    <font>
      <sz val="9"/>
      <color indexed="81"/>
      <name val="ＭＳ Ｐゴシック"/>
      <family val="3"/>
      <charset val="128"/>
    </font>
    <font>
      <sz val="9"/>
      <color indexed="81"/>
      <name val="MS P ゴシック"/>
      <family val="3"/>
      <charset val="128"/>
    </font>
    <font>
      <sz val="11"/>
      <color indexed="81"/>
      <name val="ＭＳ Ｐゴシック"/>
      <family val="3"/>
      <charset val="128"/>
    </font>
    <font>
      <sz val="12"/>
      <name val="Meiryo UI"/>
      <family val="3"/>
      <charset val="128"/>
    </font>
    <font>
      <b/>
      <sz val="11"/>
      <color indexed="10"/>
      <name val="Meiryo UI"/>
      <family val="3"/>
      <charset val="128"/>
    </font>
    <font>
      <sz val="10"/>
      <name val="Meiryo UI"/>
      <family val="3"/>
      <charset val="128"/>
    </font>
    <font>
      <sz val="18"/>
      <name val="Meiryo UI"/>
      <family val="3"/>
      <charset val="128"/>
    </font>
    <font>
      <sz val="8"/>
      <name val="Meiryo UI"/>
      <family val="3"/>
      <charset val="128"/>
    </font>
    <font>
      <b/>
      <sz val="8"/>
      <name val="Meiryo UI"/>
      <family val="3"/>
      <charset val="128"/>
    </font>
    <font>
      <b/>
      <sz val="24"/>
      <color indexed="10"/>
      <name val="Meiryo UI"/>
      <family val="3"/>
      <charset val="128"/>
    </font>
    <font>
      <sz val="9"/>
      <name val="Meiryo UI"/>
      <family val="3"/>
      <charset val="128"/>
    </font>
    <font>
      <sz val="16"/>
      <name val="Meiryo UI"/>
      <family val="3"/>
      <charset val="128"/>
    </font>
    <font>
      <b/>
      <sz val="12"/>
      <name val="Meiryo UI"/>
      <family val="3"/>
      <charset val="128"/>
    </font>
    <font>
      <sz val="14"/>
      <name val="Meiryo UI"/>
      <family val="3"/>
      <charset val="128"/>
    </font>
    <font>
      <sz val="10"/>
      <color indexed="10"/>
      <name val="Meiryo UI"/>
      <family val="3"/>
      <charset val="128"/>
    </font>
    <font>
      <sz val="11"/>
      <name val="Meiryo UI"/>
      <family val="3"/>
      <charset val="128"/>
    </font>
    <font>
      <b/>
      <sz val="12"/>
      <color indexed="10"/>
      <name val="Meiryo UI"/>
      <family val="3"/>
      <charset val="128"/>
    </font>
    <font>
      <b/>
      <sz val="9"/>
      <name val="Meiryo UI"/>
      <family val="3"/>
      <charset val="128"/>
    </font>
    <font>
      <b/>
      <sz val="11"/>
      <name val="Meiryo UI"/>
      <family val="3"/>
      <charset val="128"/>
    </font>
    <font>
      <b/>
      <sz val="12"/>
      <color rgb="FFFF0000"/>
      <name val="Meiryo UI"/>
      <family val="3"/>
      <charset val="128"/>
    </font>
    <font>
      <b/>
      <sz val="22"/>
      <color indexed="9"/>
      <name val="Meiryo UI"/>
      <family val="3"/>
      <charset val="128"/>
    </font>
    <font>
      <sz val="12"/>
      <color indexed="9"/>
      <name val="Meiryo UI"/>
      <family val="3"/>
      <charset val="128"/>
    </font>
    <font>
      <sz val="6"/>
      <name val="Meiryo UI"/>
      <family val="3"/>
      <charset val="128"/>
    </font>
    <font>
      <sz val="6"/>
      <color indexed="9"/>
      <name val="Meiryo UI"/>
      <family val="3"/>
      <charset val="128"/>
    </font>
    <font>
      <sz val="11"/>
      <color indexed="8"/>
      <name val="Meiryo UI"/>
      <family val="3"/>
      <charset val="128"/>
    </font>
    <font>
      <sz val="11"/>
      <color indexed="10"/>
      <name val="Meiryo UI"/>
      <family val="3"/>
      <charset val="128"/>
    </font>
    <font>
      <sz val="10"/>
      <color indexed="22"/>
      <name val="Meiryo UI"/>
      <family val="3"/>
      <charset val="128"/>
    </font>
    <font>
      <sz val="12"/>
      <color indexed="22"/>
      <name val="Meiryo UI"/>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13"/>
        <bgColor indexed="64"/>
      </patternFill>
    </fill>
    <fill>
      <patternFill patternType="solid">
        <fgColor indexed="15"/>
        <bgColor indexed="64"/>
      </patternFill>
    </fill>
  </fills>
  <borders count="2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style="dashed">
        <color indexed="64"/>
      </bottom>
      <diagonal/>
    </border>
    <border>
      <left style="thin">
        <color indexed="64"/>
      </left>
      <right/>
      <top/>
      <bottom style="dotted">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dashed">
        <color indexed="64"/>
      </bottom>
      <diagonal/>
    </border>
    <border>
      <left/>
      <right/>
      <top/>
      <bottom style="dotted">
        <color indexed="64"/>
      </bottom>
      <diagonal/>
    </border>
    <border>
      <left/>
      <right/>
      <top/>
      <bottom style="medium">
        <color indexed="64"/>
      </bottom>
      <diagonal/>
    </border>
    <border diagonalDown="1">
      <left/>
      <right/>
      <top/>
      <bottom/>
      <diagonal style="medium">
        <color indexed="64"/>
      </diagonal>
    </border>
    <border diagonalUp="1">
      <left/>
      <right/>
      <top/>
      <bottom/>
      <diagonal style="medium">
        <color indexed="64"/>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dashed">
        <color indexed="64"/>
      </bottom>
      <diagonal/>
    </border>
    <border>
      <left/>
      <right style="thin">
        <color indexed="64"/>
      </right>
      <top/>
      <bottom style="dotted">
        <color indexed="64"/>
      </bottom>
      <diagonal/>
    </border>
    <border diagonalDown="1">
      <left/>
      <right/>
      <top/>
      <bottom style="medium">
        <color indexed="64"/>
      </bottom>
      <diagonal style="medium">
        <color indexed="64"/>
      </diagonal>
    </border>
    <border diagonalUp="1">
      <left/>
      <right/>
      <top style="medium">
        <color indexed="64"/>
      </top>
      <bottom/>
      <diagonal style="medium">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style="double">
        <color indexed="64"/>
      </right>
      <top style="medium">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right style="double">
        <color indexed="64"/>
      </right>
      <top/>
      <bottom style="thin">
        <color indexed="64"/>
      </bottom>
      <diagonal/>
    </border>
    <border>
      <left/>
      <right style="double">
        <color indexed="64"/>
      </right>
      <top style="thin">
        <color indexed="64"/>
      </top>
      <bottom style="medium">
        <color indexed="64"/>
      </bottom>
      <diagonal/>
    </border>
    <border>
      <left style="thin">
        <color indexed="64"/>
      </left>
      <right/>
      <top style="medium">
        <color indexed="64"/>
      </top>
      <bottom style="medium">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style="dotted">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medium">
        <color indexed="64"/>
      </top>
      <bottom style="dotted">
        <color indexed="64"/>
      </bottom>
      <diagonal/>
    </border>
    <border>
      <left style="medium">
        <color indexed="64"/>
      </left>
      <right style="medium">
        <color indexed="64"/>
      </right>
      <top/>
      <bottom/>
      <diagonal/>
    </border>
    <border>
      <left/>
      <right/>
      <top style="dotted">
        <color indexed="64"/>
      </top>
      <bottom style="medium">
        <color indexed="64"/>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right style="medium">
        <color indexed="64"/>
      </right>
      <top style="medium">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bottom style="medium">
        <color indexed="64"/>
      </bottom>
      <diagonal/>
    </border>
    <border>
      <left/>
      <right style="dotted">
        <color indexed="64"/>
      </right>
      <top style="medium">
        <color indexed="64"/>
      </top>
      <bottom style="dotted">
        <color indexed="64"/>
      </bottom>
      <diagonal/>
    </border>
    <border>
      <left/>
      <right style="dotted">
        <color indexed="64"/>
      </right>
      <top/>
      <bottom style="dotted">
        <color indexed="64"/>
      </bottom>
      <diagonal/>
    </border>
    <border>
      <left/>
      <right style="dotted">
        <color indexed="64"/>
      </right>
      <top style="medium">
        <color indexed="64"/>
      </top>
      <bottom style="medium">
        <color indexed="64"/>
      </bottom>
      <diagonal/>
    </border>
    <border>
      <left/>
      <right style="dotted">
        <color indexed="64"/>
      </right>
      <top style="dotted">
        <color indexed="64"/>
      </top>
      <bottom style="medium">
        <color indexed="64"/>
      </bottom>
      <diagonal/>
    </border>
    <border>
      <left style="dotted">
        <color indexed="64"/>
      </left>
      <right/>
      <top style="thin">
        <color indexed="64"/>
      </top>
      <bottom style="dashed">
        <color indexed="64"/>
      </bottom>
      <diagonal/>
    </border>
    <border>
      <left style="dotted">
        <color indexed="64"/>
      </left>
      <right/>
      <top style="dashed">
        <color indexed="64"/>
      </top>
      <bottom style="dashed">
        <color indexed="64"/>
      </bottom>
      <diagonal/>
    </border>
    <border>
      <left style="dotted">
        <color indexed="64"/>
      </left>
      <right/>
      <top style="dashed">
        <color indexed="64"/>
      </top>
      <bottom style="medium">
        <color indexed="64"/>
      </bottom>
      <diagonal/>
    </border>
    <border>
      <left style="dotted">
        <color indexed="64"/>
      </left>
      <right/>
      <top/>
      <bottom style="dashed">
        <color indexed="64"/>
      </bottom>
      <diagonal/>
    </border>
    <border>
      <left style="dotted">
        <color indexed="64"/>
      </left>
      <right/>
      <top style="medium">
        <color indexed="64"/>
      </top>
      <bottom style="dotted">
        <color indexed="64"/>
      </bottom>
      <diagonal/>
    </border>
    <border>
      <left style="dotted">
        <color indexed="64"/>
      </left>
      <right/>
      <top style="medium">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top style="dashed">
        <color indexed="64"/>
      </top>
      <bottom style="medium">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medium">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double">
        <color indexed="64"/>
      </right>
      <top/>
      <bottom style="medium">
        <color indexed="64"/>
      </bottom>
      <diagonal/>
    </border>
    <border>
      <left style="thin">
        <color indexed="64"/>
      </left>
      <right style="double">
        <color indexed="64"/>
      </right>
      <top style="thin">
        <color indexed="64"/>
      </top>
      <bottom/>
      <diagonal/>
    </border>
    <border>
      <left/>
      <right style="double">
        <color indexed="64"/>
      </right>
      <top style="medium">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
      <left/>
      <right style="medium">
        <color indexed="10"/>
      </right>
      <top style="medium">
        <color indexed="64"/>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top style="medium">
        <color indexed="10"/>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medium">
        <color indexed="10"/>
      </right>
      <top style="medium">
        <color indexed="10"/>
      </top>
      <bottom style="medium">
        <color indexed="10"/>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dashed">
        <color indexed="64"/>
      </right>
      <top/>
      <bottom/>
      <diagonal/>
    </border>
    <border>
      <left style="thin">
        <color indexed="64"/>
      </left>
      <right style="dashed">
        <color indexed="64"/>
      </right>
      <top/>
      <bottom style="medium">
        <color indexed="64"/>
      </bottom>
      <diagonal/>
    </border>
    <border>
      <left/>
      <right/>
      <top/>
      <bottom style="double">
        <color indexed="64"/>
      </bottom>
      <diagonal/>
    </border>
    <border>
      <left style="double">
        <color indexed="64"/>
      </left>
      <right/>
      <top style="medium">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double">
        <color indexed="64"/>
      </bottom>
      <diagonal/>
    </border>
    <border>
      <left style="double">
        <color indexed="64"/>
      </left>
      <right/>
      <top/>
      <bottom style="thin">
        <color indexed="64"/>
      </bottom>
      <diagonal/>
    </border>
    <border>
      <left style="thin">
        <color indexed="64"/>
      </left>
      <right style="thin">
        <color indexed="64"/>
      </right>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dashed">
        <color indexed="64"/>
      </bottom>
      <diagonal/>
    </border>
    <border>
      <left/>
      <right/>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style="double">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double">
        <color indexed="64"/>
      </bottom>
      <diagonal/>
    </border>
    <border>
      <left style="hair">
        <color indexed="64"/>
      </left>
      <right/>
      <top/>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double">
        <color indexed="64"/>
      </bottom>
      <diagonal/>
    </border>
    <border>
      <left/>
      <right style="hair">
        <color indexed="64"/>
      </right>
      <top/>
      <bottom/>
      <diagonal/>
    </border>
    <border>
      <left/>
      <right style="hair">
        <color indexed="64"/>
      </right>
      <top/>
      <bottom style="thin">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double">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s>
  <cellStyleXfs count="4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11" fillId="0" borderId="0"/>
    <xf numFmtId="0" fontId="12" fillId="0" borderId="0"/>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38" fontId="6" fillId="0" borderId="0" applyFont="0" applyFill="0" applyBorder="0" applyAlignment="0" applyProtection="0">
      <alignment vertical="center"/>
    </xf>
  </cellStyleXfs>
  <cellXfs count="1158">
    <xf numFmtId="0" fontId="0" fillId="0" borderId="0" xfId="0">
      <alignment vertical="center"/>
    </xf>
    <xf numFmtId="0" fontId="11" fillId="0" borderId="0" xfId="36">
      <alignment vertical="center"/>
    </xf>
    <xf numFmtId="0" fontId="22" fillId="0" borderId="0" xfId="36" applyFont="1">
      <alignment vertical="center"/>
    </xf>
    <xf numFmtId="0" fontId="23" fillId="0" borderId="0" xfId="36" applyFont="1">
      <alignment vertical="center"/>
    </xf>
    <xf numFmtId="0" fontId="24" fillId="0" borderId="0" xfId="36" applyFont="1" applyAlignment="1">
      <alignment vertical="center" textRotation="255"/>
    </xf>
    <xf numFmtId="0" fontId="25" fillId="0" borderId="14" xfId="36" applyFont="1" applyBorder="1">
      <alignment vertical="center"/>
    </xf>
    <xf numFmtId="0" fontId="25" fillId="0" borderId="15" xfId="36" applyFont="1" applyBorder="1">
      <alignment vertical="center"/>
    </xf>
    <xf numFmtId="0" fontId="25" fillId="0" borderId="16" xfId="36" applyFont="1" applyBorder="1">
      <alignment vertical="center"/>
    </xf>
    <xf numFmtId="0" fontId="25" fillId="0" borderId="17" xfId="36" applyFont="1" applyBorder="1">
      <alignment vertical="center"/>
    </xf>
    <xf numFmtId="0" fontId="25" fillId="0" borderId="19" xfId="36" applyFont="1" applyBorder="1">
      <alignment vertical="center"/>
    </xf>
    <xf numFmtId="0" fontId="25" fillId="0" borderId="0" xfId="36" applyFont="1">
      <alignment vertical="center"/>
    </xf>
    <xf numFmtId="0" fontId="26" fillId="0" borderId="0" xfId="36" applyFont="1">
      <alignment vertical="center"/>
    </xf>
    <xf numFmtId="0" fontId="11" fillId="0" borderId="20" xfId="36" applyBorder="1">
      <alignment vertical="center"/>
    </xf>
    <xf numFmtId="0" fontId="11" fillId="0" borderId="22" xfId="36" applyBorder="1">
      <alignment vertical="center"/>
    </xf>
    <xf numFmtId="0" fontId="25" fillId="0" borderId="23" xfId="36" applyFont="1" applyBorder="1">
      <alignment vertical="center"/>
    </xf>
    <xf numFmtId="0" fontId="25" fillId="0" borderId="24" xfId="36" applyFont="1" applyBorder="1">
      <alignment vertical="center"/>
    </xf>
    <xf numFmtId="0" fontId="25" fillId="0" borderId="25" xfId="36" applyFont="1" applyBorder="1">
      <alignment vertical="center"/>
    </xf>
    <xf numFmtId="0" fontId="25" fillId="0" borderId="26" xfId="36" applyFont="1" applyBorder="1">
      <alignment vertical="center"/>
    </xf>
    <xf numFmtId="0" fontId="25" fillId="0" borderId="27" xfId="36" applyFont="1" applyBorder="1">
      <alignment vertical="center"/>
    </xf>
    <xf numFmtId="0" fontId="23" fillId="0" borderId="0" xfId="36" applyFont="1" applyAlignment="1">
      <alignment horizontal="center" vertical="center"/>
    </xf>
    <xf numFmtId="0" fontId="24" fillId="0" borderId="28" xfId="36" applyFont="1" applyBorder="1" applyAlignment="1">
      <alignment vertical="center" textRotation="255"/>
    </xf>
    <xf numFmtId="0" fontId="23" fillId="0" borderId="0" xfId="36" applyFont="1" applyAlignment="1">
      <alignment horizontal="right" vertical="center"/>
    </xf>
    <xf numFmtId="0" fontId="11" fillId="0" borderId="10" xfId="36" applyBorder="1">
      <alignment vertical="center"/>
    </xf>
    <xf numFmtId="0" fontId="11" fillId="0" borderId="12" xfId="36" applyBorder="1">
      <alignment vertical="center"/>
    </xf>
    <xf numFmtId="0" fontId="23" fillId="0" borderId="28" xfId="36" applyFont="1" applyBorder="1">
      <alignment vertical="center"/>
    </xf>
    <xf numFmtId="0" fontId="11" fillId="0" borderId="0" xfId="36" applyAlignment="1">
      <alignment horizontal="center" vertical="center"/>
    </xf>
    <xf numFmtId="0" fontId="23" fillId="0" borderId="22" xfId="36" applyFont="1" applyBorder="1">
      <alignment vertical="center"/>
    </xf>
    <xf numFmtId="0" fontId="24" fillId="0" borderId="0" xfId="36" applyFont="1">
      <alignment vertical="center"/>
    </xf>
    <xf numFmtId="0" fontId="27" fillId="0" borderId="0" xfId="36" applyFont="1">
      <alignment vertical="center"/>
    </xf>
    <xf numFmtId="0" fontId="11" fillId="0" borderId="28" xfId="36" applyBorder="1">
      <alignment vertical="center"/>
    </xf>
    <xf numFmtId="0" fontId="11" fillId="0" borderId="11" xfId="36" applyBorder="1">
      <alignment vertical="center"/>
    </xf>
    <xf numFmtId="0" fontId="25" fillId="0" borderId="31" xfId="36" applyFont="1" applyBorder="1">
      <alignment vertical="center"/>
    </xf>
    <xf numFmtId="0" fontId="25" fillId="0" borderId="32" xfId="36" applyFont="1" applyBorder="1">
      <alignment vertical="center"/>
    </xf>
    <xf numFmtId="0" fontId="25" fillId="0" borderId="33" xfId="36" applyFont="1" applyBorder="1">
      <alignment vertical="center"/>
    </xf>
    <xf numFmtId="0" fontId="25" fillId="0" borderId="34" xfId="36" applyFont="1" applyBorder="1">
      <alignment vertical="center"/>
    </xf>
    <xf numFmtId="0" fontId="25" fillId="0" borderId="35" xfId="36" applyFont="1" applyBorder="1">
      <alignment vertical="center"/>
    </xf>
    <xf numFmtId="0" fontId="25" fillId="0" borderId="36" xfId="36" applyFont="1" applyBorder="1">
      <alignment vertical="center"/>
    </xf>
    <xf numFmtId="0" fontId="28" fillId="24" borderId="13" xfId="36" applyFont="1" applyFill="1" applyBorder="1" applyAlignment="1">
      <alignment horizontal="center" vertical="center" wrapText="1"/>
    </xf>
    <xf numFmtId="0" fontId="25" fillId="25" borderId="14" xfId="36" applyFont="1" applyFill="1" applyBorder="1" applyAlignment="1">
      <alignment horizontal="center" vertical="center"/>
    </xf>
    <xf numFmtId="0" fontId="25" fillId="25" borderId="15" xfId="36" applyFont="1" applyFill="1" applyBorder="1" applyAlignment="1">
      <alignment horizontal="center" vertical="center"/>
    </xf>
    <xf numFmtId="0" fontId="25" fillId="25" borderId="16" xfId="36" applyFont="1" applyFill="1" applyBorder="1" applyAlignment="1">
      <alignment horizontal="center" vertical="center"/>
    </xf>
    <xf numFmtId="0" fontId="25" fillId="0" borderId="14" xfId="36" applyFont="1" applyBorder="1" applyAlignment="1">
      <alignment horizontal="center" vertical="center"/>
    </xf>
    <xf numFmtId="0" fontId="25" fillId="0" borderId="16" xfId="36" applyFont="1" applyBorder="1" applyAlignment="1">
      <alignment horizontal="center" vertical="center"/>
    </xf>
    <xf numFmtId="0" fontId="25" fillId="0" borderId="15" xfId="36" applyFont="1" applyBorder="1" applyAlignment="1">
      <alignment horizontal="center" vertical="center"/>
    </xf>
    <xf numFmtId="0" fontId="25" fillId="0" borderId="17" xfId="36" applyFont="1" applyBorder="1" applyAlignment="1">
      <alignment horizontal="center" vertical="center"/>
    </xf>
    <xf numFmtId="0" fontId="25" fillId="0" borderId="18" xfId="36" applyFont="1" applyBorder="1" applyAlignment="1">
      <alignment horizontal="center" vertical="center"/>
    </xf>
    <xf numFmtId="0" fontId="25" fillId="0" borderId="23" xfId="36" applyFont="1" applyBorder="1" applyAlignment="1">
      <alignment horizontal="center" vertical="center"/>
    </xf>
    <xf numFmtId="0" fontId="25" fillId="0" borderId="24" xfId="36" applyFont="1" applyBorder="1" applyAlignment="1">
      <alignment horizontal="center" vertical="center"/>
    </xf>
    <xf numFmtId="0" fontId="25" fillId="0" borderId="25" xfId="36" applyFont="1" applyBorder="1" applyAlignment="1">
      <alignment horizontal="center" vertical="center"/>
    </xf>
    <xf numFmtId="0" fontId="25" fillId="0" borderId="27" xfId="36" applyFont="1" applyBorder="1" applyAlignment="1">
      <alignment horizontal="center" vertical="center"/>
    </xf>
    <xf numFmtId="0" fontId="29" fillId="0" borderId="17" xfId="36" applyFont="1" applyBorder="1" applyAlignment="1">
      <alignment horizontal="center" vertical="center" wrapText="1"/>
    </xf>
    <xf numFmtId="0" fontId="25" fillId="0" borderId="17" xfId="36" applyFont="1" applyBorder="1" applyAlignment="1">
      <alignment horizontal="center" vertical="center" wrapText="1"/>
    </xf>
    <xf numFmtId="0" fontId="29" fillId="0" borderId="17" xfId="36" applyFont="1" applyBorder="1" applyAlignment="1">
      <alignment horizontal="center" vertical="center"/>
    </xf>
    <xf numFmtId="0" fontId="30" fillId="0" borderId="17" xfId="36" applyFont="1" applyBorder="1" applyAlignment="1">
      <alignment horizontal="center" vertical="center" wrapText="1"/>
    </xf>
    <xf numFmtId="0" fontId="25" fillId="25" borderId="23" xfId="36" applyFont="1" applyFill="1" applyBorder="1">
      <alignment vertical="center"/>
    </xf>
    <xf numFmtId="0" fontId="25" fillId="25" borderId="0" xfId="36" applyFont="1" applyFill="1">
      <alignment vertical="center"/>
    </xf>
    <xf numFmtId="0" fontId="31" fillId="25" borderId="24" xfId="36" applyFont="1" applyFill="1" applyBorder="1">
      <alignment vertical="center"/>
    </xf>
    <xf numFmtId="0" fontId="31" fillId="0" borderId="24" xfId="36" applyFont="1" applyBorder="1">
      <alignment vertical="center"/>
    </xf>
    <xf numFmtId="0" fontId="25" fillId="0" borderId="25" xfId="36" applyFont="1" applyBorder="1" applyAlignment="1">
      <alignment horizontal="left" vertical="center" indent="1"/>
    </xf>
    <xf numFmtId="0" fontId="25" fillId="25" borderId="24" xfId="36" applyFont="1" applyFill="1" applyBorder="1">
      <alignment vertical="center"/>
    </xf>
    <xf numFmtId="0" fontId="25" fillId="25" borderId="31" xfId="36" applyFont="1" applyFill="1" applyBorder="1">
      <alignment vertical="center"/>
    </xf>
    <xf numFmtId="0" fontId="25" fillId="25" borderId="32" xfId="36" applyFont="1" applyFill="1" applyBorder="1">
      <alignment vertical="center"/>
    </xf>
    <xf numFmtId="0" fontId="25" fillId="25" borderId="33" xfId="36" applyFont="1" applyFill="1" applyBorder="1">
      <alignment vertical="center"/>
    </xf>
    <xf numFmtId="0" fontId="25" fillId="0" borderId="0" xfId="36" applyFont="1" applyAlignment="1">
      <alignment horizontal="center" vertical="center"/>
    </xf>
    <xf numFmtId="0" fontId="25" fillId="0" borderId="34" xfId="36" applyFont="1" applyBorder="1" applyAlignment="1">
      <alignment horizontal="left" vertical="center" indent="1"/>
    </xf>
    <xf numFmtId="0" fontId="0" fillId="0" borderId="0" xfId="0" applyAlignment="1">
      <alignment horizontal="left" vertical="center"/>
    </xf>
    <xf numFmtId="0" fontId="0" fillId="0" borderId="25" xfId="0" applyBorder="1">
      <alignment vertical="center"/>
    </xf>
    <xf numFmtId="0" fontId="0" fillId="0" borderId="17" xfId="0" applyBorder="1" applyAlignment="1">
      <alignment horizontal="center" vertical="center"/>
    </xf>
    <xf numFmtId="0" fontId="33" fillId="0" borderId="0" xfId="0" applyFont="1">
      <alignment vertical="center"/>
    </xf>
    <xf numFmtId="0" fontId="34" fillId="0" borderId="0" xfId="0" applyFont="1">
      <alignment vertical="center"/>
    </xf>
    <xf numFmtId="0" fontId="0" fillId="0" borderId="25" xfId="0" applyBorder="1" applyAlignment="1">
      <alignment horizontal="center" vertical="center"/>
    </xf>
    <xf numFmtId="0" fontId="0" fillId="0" borderId="23" xfId="0" applyBorder="1" applyAlignment="1">
      <alignment horizontal="center" vertical="center"/>
    </xf>
    <xf numFmtId="0" fontId="0" fillId="0" borderId="34" xfId="0" applyBorder="1" applyAlignment="1">
      <alignment horizontal="center" vertical="center"/>
    </xf>
    <xf numFmtId="0" fontId="0" fillId="0" borderId="34" xfId="0" applyBorder="1">
      <alignment vertical="center"/>
    </xf>
    <xf numFmtId="0" fontId="0" fillId="0" borderId="0" xfId="0" applyAlignment="1">
      <alignment horizontal="right" vertical="center"/>
    </xf>
    <xf numFmtId="0" fontId="0" fillId="0" borderId="24" xfId="0" applyBorder="1">
      <alignment vertical="center"/>
    </xf>
    <xf numFmtId="0" fontId="0" fillId="0" borderId="33" xfId="0" applyBorder="1">
      <alignment vertical="center"/>
    </xf>
    <xf numFmtId="0" fontId="35" fillId="0" borderId="0" xfId="0" applyFont="1" applyAlignment="1">
      <alignment vertical="center" shrinkToFit="1"/>
    </xf>
    <xf numFmtId="0" fontId="12" fillId="0" borderId="17" xfId="0" applyFont="1" applyBorder="1" applyAlignment="1">
      <alignment horizontal="left" vertical="center"/>
    </xf>
    <xf numFmtId="0" fontId="37" fillId="0" borderId="47" xfId="0" applyFont="1" applyBorder="1" applyAlignment="1">
      <alignment horizontal="left" vertical="center"/>
    </xf>
    <xf numFmtId="0" fontId="12" fillId="0" borderId="0" xfId="0" applyFont="1">
      <alignment vertical="center"/>
    </xf>
    <xf numFmtId="0" fontId="12" fillId="0" borderId="47" xfId="0" applyFont="1" applyBorder="1" applyAlignment="1">
      <alignment horizontal="left" vertical="center"/>
    </xf>
    <xf numFmtId="0" fontId="0" fillId="0" borderId="0" xfId="0" applyAlignment="1">
      <alignment horizontal="distributed" vertical="center"/>
    </xf>
    <xf numFmtId="0" fontId="0" fillId="0" borderId="0" xfId="0" applyAlignment="1">
      <alignment vertical="distributed" wrapText="1"/>
    </xf>
    <xf numFmtId="0" fontId="0" fillId="0" borderId="90" xfId="0" applyBorder="1">
      <alignment vertical="center"/>
    </xf>
    <xf numFmtId="49" fontId="36" fillId="0" borderId="0" xfId="0" applyNumberFormat="1" applyFont="1" applyAlignment="1">
      <alignment horizontal="center" vertical="center"/>
    </xf>
    <xf numFmtId="0" fontId="0" fillId="0" borderId="135" xfId="0" applyBorder="1" applyAlignment="1">
      <alignment horizontal="distributed" vertical="center" justifyLastLine="1"/>
    </xf>
    <xf numFmtId="0" fontId="0" fillId="0" borderId="13" xfId="0" applyBorder="1" applyAlignment="1">
      <alignment horizontal="distributed" vertical="center" justifyLastLine="1"/>
    </xf>
    <xf numFmtId="0" fontId="0" fillId="0" borderId="154" xfId="0" applyBorder="1" applyAlignment="1">
      <alignment horizontal="distributed" vertical="center" justifyLastLine="1"/>
    </xf>
    <xf numFmtId="179" fontId="0" fillId="0" borderId="0" xfId="0" applyNumberFormat="1">
      <alignment vertical="center"/>
    </xf>
    <xf numFmtId="179" fontId="25" fillId="24" borderId="16" xfId="0" applyNumberFormat="1" applyFont="1" applyFill="1" applyBorder="1" applyAlignment="1">
      <alignment horizontal="center" vertical="center" shrinkToFit="1"/>
    </xf>
    <xf numFmtId="179" fontId="25" fillId="24" borderId="153" xfId="0" applyNumberFormat="1" applyFont="1" applyFill="1" applyBorder="1" applyAlignment="1">
      <alignment horizontal="center" vertical="center" shrinkToFit="1"/>
    </xf>
    <xf numFmtId="179" fontId="25" fillId="24" borderId="154" xfId="0" applyNumberFormat="1" applyFont="1" applyFill="1" applyBorder="1" applyAlignment="1">
      <alignment horizontal="center" vertical="center" shrinkToFit="1"/>
    </xf>
    <xf numFmtId="38" fontId="0" fillId="0" borderId="153" xfId="46" applyFont="1" applyBorder="1">
      <alignment vertical="center"/>
    </xf>
    <xf numFmtId="179" fontId="23" fillId="24" borderId="156" xfId="0" applyNumberFormat="1" applyFont="1" applyFill="1" applyBorder="1">
      <alignment vertical="center"/>
    </xf>
    <xf numFmtId="179" fontId="23" fillId="24" borderId="17" xfId="0" applyNumberFormat="1" applyFont="1" applyFill="1" applyBorder="1">
      <alignment vertical="center"/>
    </xf>
    <xf numFmtId="179" fontId="23" fillId="24" borderId="153" xfId="0" applyNumberFormat="1" applyFont="1" applyFill="1" applyBorder="1">
      <alignment vertical="center"/>
    </xf>
    <xf numFmtId="179" fontId="23" fillId="24" borderId="16" xfId="0" applyNumberFormat="1" applyFont="1" applyFill="1" applyBorder="1">
      <alignment vertical="center"/>
    </xf>
    <xf numFmtId="38" fontId="0" fillId="24" borderId="153" xfId="46" applyFont="1" applyFill="1" applyBorder="1">
      <alignment vertical="center"/>
    </xf>
    <xf numFmtId="38" fontId="0" fillId="24" borderId="16" xfId="46" applyFont="1" applyFill="1" applyBorder="1">
      <alignment vertical="center"/>
    </xf>
    <xf numFmtId="38" fontId="0" fillId="24" borderId="17" xfId="46" applyFont="1" applyFill="1" applyBorder="1">
      <alignment vertical="center"/>
    </xf>
    <xf numFmtId="186" fontId="0" fillId="0" borderId="155" xfId="0" applyNumberFormat="1" applyBorder="1">
      <alignment vertical="center"/>
    </xf>
    <xf numFmtId="0" fontId="0" fillId="24" borderId="33" xfId="0" applyFill="1" applyBorder="1">
      <alignment vertical="center"/>
    </xf>
    <xf numFmtId="0" fontId="0" fillId="24" borderId="32" xfId="0" applyFill="1" applyBorder="1">
      <alignment vertical="center"/>
    </xf>
    <xf numFmtId="0" fontId="0" fillId="24" borderId="34" xfId="0" applyFill="1" applyBorder="1">
      <alignment vertical="center"/>
    </xf>
    <xf numFmtId="0" fontId="0" fillId="24" borderId="155" xfId="0" applyFill="1" applyBorder="1">
      <alignment vertical="center"/>
    </xf>
    <xf numFmtId="38" fontId="23" fillId="24" borderId="16" xfId="46" applyFont="1" applyFill="1" applyBorder="1" applyAlignment="1">
      <alignment vertical="center"/>
    </xf>
    <xf numFmtId="38" fontId="23" fillId="24" borderId="153" xfId="46" applyFont="1" applyFill="1" applyBorder="1" applyAlignment="1">
      <alignment vertical="center"/>
    </xf>
    <xf numFmtId="186" fontId="23" fillId="24" borderId="16" xfId="0" applyNumberFormat="1" applyFont="1" applyFill="1" applyBorder="1">
      <alignment vertical="center"/>
    </xf>
    <xf numFmtId="186" fontId="23" fillId="24" borderId="153" xfId="0" applyNumberFormat="1" applyFont="1" applyFill="1" applyBorder="1">
      <alignment vertical="center"/>
    </xf>
    <xf numFmtId="0" fontId="0" fillId="0" borderId="155" xfId="0" applyBorder="1">
      <alignment vertical="center"/>
    </xf>
    <xf numFmtId="0" fontId="0" fillId="24" borderId="24" xfId="0" applyFill="1" applyBorder="1">
      <alignment vertical="center"/>
    </xf>
    <xf numFmtId="0" fontId="0" fillId="24" borderId="0" xfId="0" applyFill="1">
      <alignment vertical="center"/>
    </xf>
    <xf numFmtId="0" fontId="0" fillId="24" borderId="25" xfId="0" applyFill="1" applyBorder="1">
      <alignment vertical="center"/>
    </xf>
    <xf numFmtId="38" fontId="0" fillId="0" borderId="16" xfId="46" applyFont="1" applyBorder="1">
      <alignment vertical="center"/>
    </xf>
    <xf numFmtId="0" fontId="0" fillId="0" borderId="32" xfId="0" applyBorder="1">
      <alignment vertical="center"/>
    </xf>
    <xf numFmtId="38" fontId="0" fillId="0" borderId="157" xfId="0" applyNumberFormat="1" applyBorder="1">
      <alignment vertical="center"/>
    </xf>
    <xf numFmtId="38" fontId="0" fillId="0" borderId="24" xfId="46" applyFont="1" applyBorder="1">
      <alignment vertical="center"/>
    </xf>
    <xf numFmtId="38" fontId="0" fillId="0" borderId="17" xfId="46" applyFont="1" applyBorder="1">
      <alignment vertical="center"/>
    </xf>
    <xf numFmtId="0" fontId="0" fillId="0" borderId="23" xfId="0" applyBorder="1" applyAlignment="1">
      <alignment horizontal="distributed" vertical="center" justifyLastLine="1"/>
    </xf>
    <xf numFmtId="0" fontId="0" fillId="0" borderId="157" xfId="0" applyBorder="1">
      <alignment vertical="center"/>
    </xf>
    <xf numFmtId="0" fontId="0" fillId="0" borderId="158" xfId="0" applyBorder="1" applyAlignment="1">
      <alignment vertical="center" shrinkToFit="1"/>
    </xf>
    <xf numFmtId="179" fontId="32" fillId="0" borderId="0" xfId="0" applyNumberFormat="1" applyFont="1">
      <alignment vertical="center"/>
    </xf>
    <xf numFmtId="179" fontId="0" fillId="28" borderId="153" xfId="46" applyNumberFormat="1" applyFont="1" applyFill="1" applyBorder="1">
      <alignment vertical="center"/>
    </xf>
    <xf numFmtId="179" fontId="0" fillId="0" borderId="16" xfId="46" applyNumberFormat="1" applyFont="1" applyBorder="1">
      <alignment vertical="center"/>
    </xf>
    <xf numFmtId="179" fontId="0" fillId="0" borderId="153" xfId="46" applyNumberFormat="1" applyFont="1" applyBorder="1">
      <alignment vertical="center"/>
    </xf>
    <xf numFmtId="185" fontId="0" fillId="24" borderId="24" xfId="46" applyNumberFormat="1" applyFont="1" applyFill="1" applyBorder="1">
      <alignment vertical="center"/>
    </xf>
    <xf numFmtId="185" fontId="0" fillId="24" borderId="25" xfId="46" applyNumberFormat="1" applyFont="1" applyFill="1" applyBorder="1">
      <alignment vertical="center"/>
    </xf>
    <xf numFmtId="185" fontId="0" fillId="24" borderId="157" xfId="46" applyNumberFormat="1" applyFont="1" applyFill="1" applyBorder="1">
      <alignment vertical="center"/>
    </xf>
    <xf numFmtId="38" fontId="0" fillId="24" borderId="24" xfId="46" applyFont="1" applyFill="1" applyBorder="1">
      <alignment vertical="center"/>
    </xf>
    <xf numFmtId="0" fontId="35" fillId="0" borderId="158" xfId="0" applyFont="1" applyBorder="1" applyAlignment="1">
      <alignment vertical="center" shrinkToFit="1"/>
    </xf>
    <xf numFmtId="38" fontId="0" fillId="28" borderId="153" xfId="0" applyNumberFormat="1" applyFill="1" applyBorder="1">
      <alignment vertical="center"/>
    </xf>
    <xf numFmtId="38" fontId="0" fillId="0" borderId="159" xfId="46" applyFont="1" applyBorder="1">
      <alignment vertical="center"/>
    </xf>
    <xf numFmtId="38" fontId="0" fillId="24" borderId="25" xfId="46" applyFont="1" applyFill="1" applyBorder="1">
      <alignment vertical="center"/>
    </xf>
    <xf numFmtId="38" fontId="0" fillId="24" borderId="157" xfId="46" applyFont="1" applyFill="1" applyBorder="1">
      <alignment vertical="center"/>
    </xf>
    <xf numFmtId="38" fontId="38" fillId="0" borderId="153" xfId="0" applyNumberFormat="1" applyFont="1" applyBorder="1">
      <alignment vertical="center"/>
    </xf>
    <xf numFmtId="38" fontId="38" fillId="0" borderId="16" xfId="46" applyFont="1" applyBorder="1">
      <alignment vertical="center"/>
    </xf>
    <xf numFmtId="0" fontId="38" fillId="0" borderId="155" xfId="0" applyFont="1" applyBorder="1">
      <alignment vertical="center"/>
    </xf>
    <xf numFmtId="0" fontId="38" fillId="0" borderId="33" xfId="0" applyFont="1" applyBorder="1">
      <alignment vertical="center"/>
    </xf>
    <xf numFmtId="0" fontId="38" fillId="0" borderId="32" xfId="0" applyFont="1" applyBorder="1">
      <alignment vertical="center"/>
    </xf>
    <xf numFmtId="0" fontId="38" fillId="0" borderId="34" xfId="0" applyFont="1" applyBorder="1">
      <alignment vertical="center"/>
    </xf>
    <xf numFmtId="0" fontId="40" fillId="0" borderId="0" xfId="0" applyFont="1">
      <alignment vertical="center"/>
    </xf>
    <xf numFmtId="0" fontId="40" fillId="0" borderId="0" xfId="0" applyFont="1" applyAlignment="1">
      <alignment vertical="top"/>
    </xf>
    <xf numFmtId="0" fontId="40" fillId="0" borderId="39" xfId="0" applyFont="1" applyBorder="1">
      <alignment vertical="center"/>
    </xf>
    <xf numFmtId="0" fontId="40" fillId="0" borderId="40" xfId="0" applyFont="1" applyBorder="1">
      <alignment vertical="center"/>
    </xf>
    <xf numFmtId="176" fontId="37" fillId="0" borderId="135" xfId="0" applyNumberFormat="1" applyFont="1" applyBorder="1" applyAlignment="1">
      <alignment horizontal="distributed" vertical="center"/>
    </xf>
    <xf numFmtId="176" fontId="37" fillId="0" borderId="135" xfId="0" applyNumberFormat="1" applyFont="1" applyBorder="1" applyAlignment="1">
      <alignment horizontal="center" vertical="center" shrinkToFit="1"/>
    </xf>
    <xf numFmtId="0" fontId="40" fillId="0" borderId="43" xfId="0" applyFont="1" applyBorder="1" applyAlignment="1">
      <alignment horizontal="center" vertical="center"/>
    </xf>
    <xf numFmtId="0" fontId="41" fillId="0" borderId="44" xfId="0" applyFont="1" applyBorder="1" applyAlignment="1">
      <alignment horizontal="right" vertical="top"/>
    </xf>
    <xf numFmtId="38" fontId="40" fillId="0" borderId="162" xfId="0" applyNumberFormat="1" applyFont="1" applyBorder="1">
      <alignment vertical="center"/>
    </xf>
    <xf numFmtId="38" fontId="40" fillId="0" borderId="39" xfId="0" applyNumberFormat="1" applyFont="1" applyBorder="1">
      <alignment vertical="center"/>
    </xf>
    <xf numFmtId="0" fontId="40" fillId="0" borderId="136" xfId="0" applyFont="1" applyBorder="1" applyAlignment="1">
      <alignment horizontal="center" vertical="center"/>
    </xf>
    <xf numFmtId="0" fontId="41" fillId="0" borderId="0" xfId="0" applyFont="1" applyAlignment="1">
      <alignment horizontal="right" vertical="top"/>
    </xf>
    <xf numFmtId="38" fontId="40" fillId="0" borderId="165" xfId="46" applyFont="1" applyFill="1" applyBorder="1" applyAlignment="1">
      <alignment vertical="center"/>
    </xf>
    <xf numFmtId="38" fontId="40" fillId="0" borderId="24" xfId="46" applyFont="1" applyBorder="1" applyAlignment="1">
      <alignment vertical="center"/>
    </xf>
    <xf numFmtId="0" fontId="42" fillId="0" borderId="0" xfId="0" applyFont="1">
      <alignment vertical="center"/>
    </xf>
    <xf numFmtId="0" fontId="40" fillId="0" borderId="14" xfId="0" applyFont="1" applyBorder="1" applyAlignment="1">
      <alignment horizontal="center" vertical="center"/>
    </xf>
    <xf numFmtId="0" fontId="37" fillId="0" borderId="15" xfId="0" applyFont="1" applyBorder="1" applyAlignment="1">
      <alignment horizontal="center" vertical="center" wrapText="1"/>
    </xf>
    <xf numFmtId="0" fontId="37" fillId="0" borderId="54" xfId="0" applyFont="1" applyBorder="1" applyAlignment="1">
      <alignment horizontal="center" vertical="center" shrinkToFit="1"/>
    </xf>
    <xf numFmtId="0" fontId="41" fillId="0" borderId="15" xfId="0" applyFont="1" applyBorder="1" applyAlignment="1">
      <alignment horizontal="right" vertical="top"/>
    </xf>
    <xf numFmtId="38" fontId="40" fillId="0" borderId="159" xfId="0" applyNumberFormat="1" applyFont="1" applyBorder="1">
      <alignment vertical="center"/>
    </xf>
    <xf numFmtId="38" fontId="40" fillId="0" borderId="16" xfId="0" applyNumberFormat="1" applyFont="1" applyBorder="1">
      <alignment vertical="center"/>
    </xf>
    <xf numFmtId="0" fontId="40" fillId="0" borderId="167" xfId="0" applyFont="1" applyBorder="1" applyAlignment="1">
      <alignment horizontal="center" vertical="center"/>
    </xf>
    <xf numFmtId="0" fontId="41" fillId="0" borderId="168" xfId="0" applyFont="1" applyBorder="1" applyAlignment="1">
      <alignment horizontal="right" vertical="top"/>
    </xf>
    <xf numFmtId="38" fontId="40" fillId="0" borderId="169" xfId="46" applyFont="1" applyFill="1" applyBorder="1">
      <alignment vertical="center"/>
    </xf>
    <xf numFmtId="38" fontId="40" fillId="0" borderId="170" xfId="0" applyNumberFormat="1" applyFont="1" applyBorder="1">
      <alignment vertical="center"/>
    </xf>
    <xf numFmtId="0" fontId="40" fillId="0" borderId="158" xfId="0" applyFont="1" applyBorder="1">
      <alignment vertical="center"/>
    </xf>
    <xf numFmtId="0" fontId="41" fillId="0" borderId="58" xfId="0" applyFont="1" applyBorder="1" applyAlignment="1">
      <alignment horizontal="right" vertical="top"/>
    </xf>
    <xf numFmtId="38" fontId="40" fillId="0" borderId="171" xfId="46" applyFont="1" applyFill="1" applyBorder="1">
      <alignment vertical="center"/>
    </xf>
    <xf numFmtId="38" fontId="40" fillId="0" borderId="135" xfId="0" applyNumberFormat="1" applyFont="1" applyBorder="1">
      <alignment vertical="center"/>
    </xf>
    <xf numFmtId="0" fontId="40" fillId="0" borderId="135" xfId="0" applyFont="1" applyBorder="1">
      <alignment vertical="center"/>
    </xf>
    <xf numFmtId="0" fontId="40" fillId="0" borderId="23" xfId="0" applyFont="1" applyBorder="1" applyAlignment="1">
      <alignment horizontal="center" vertical="center"/>
    </xf>
    <xf numFmtId="0" fontId="37" fillId="0" borderId="0" xfId="0" applyFont="1" applyAlignment="1">
      <alignment horizontal="center" vertical="center"/>
    </xf>
    <xf numFmtId="0" fontId="37" fillId="0" borderId="28" xfId="0" applyFont="1" applyBorder="1" applyAlignment="1">
      <alignment horizontal="center" vertical="center"/>
    </xf>
    <xf numFmtId="38" fontId="40" fillId="0" borderId="165" xfId="46" applyFont="1" applyFill="1" applyBorder="1">
      <alignment vertical="center"/>
    </xf>
    <xf numFmtId="38" fontId="40" fillId="0" borderId="24" xfId="0" applyNumberFormat="1" applyFont="1" applyBorder="1">
      <alignment vertical="center"/>
    </xf>
    <xf numFmtId="0" fontId="37" fillId="0" borderId="15" xfId="0" applyFont="1" applyBorder="1" applyAlignment="1">
      <alignment horizontal="center" vertical="center"/>
    </xf>
    <xf numFmtId="0" fontId="37" fillId="0" borderId="54" xfId="0" applyFont="1" applyBorder="1" applyAlignment="1">
      <alignment horizontal="center" vertical="center"/>
    </xf>
    <xf numFmtId="38" fontId="40" fillId="0" borderId="159" xfId="46" applyFont="1" applyFill="1" applyBorder="1">
      <alignment vertical="center"/>
    </xf>
    <xf numFmtId="0" fontId="40" fillId="0" borderId="89" xfId="0" applyFont="1" applyBorder="1" applyAlignment="1">
      <alignment horizontal="center" vertical="center"/>
    </xf>
    <xf numFmtId="0" fontId="41" fillId="0" borderId="98" xfId="0" applyFont="1" applyBorder="1" applyAlignment="1">
      <alignment horizontal="right" vertical="top"/>
    </xf>
    <xf numFmtId="38" fontId="40" fillId="0" borderId="172" xfId="46" applyFont="1" applyFill="1" applyBorder="1">
      <alignment vertical="center"/>
    </xf>
    <xf numFmtId="38" fontId="40" fillId="0" borderId="173" xfId="0" applyNumberFormat="1" applyFont="1" applyBorder="1">
      <alignment vertical="center"/>
    </xf>
    <xf numFmtId="38" fontId="40" fillId="0" borderId="174" xfId="0" applyNumberFormat="1" applyFont="1" applyBorder="1">
      <alignment vertical="center"/>
    </xf>
    <xf numFmtId="0" fontId="40" fillId="0" borderId="0" xfId="0" applyFont="1" applyAlignment="1">
      <alignment horizontal="center" vertical="center"/>
    </xf>
    <xf numFmtId="0" fontId="40" fillId="0" borderId="175" xfId="0" applyFont="1" applyBorder="1">
      <alignment vertical="center"/>
    </xf>
    <xf numFmtId="0" fontId="40" fillId="0" borderId="0" xfId="0" applyFont="1" applyAlignment="1">
      <alignment horizontal="right" vertical="center"/>
    </xf>
    <xf numFmtId="0" fontId="12" fillId="0" borderId="0" xfId="35" applyAlignment="1">
      <alignment horizontal="right"/>
    </xf>
    <xf numFmtId="0" fontId="12" fillId="0" borderId="0" xfId="35" applyAlignment="1">
      <alignment horizontal="center"/>
    </xf>
    <xf numFmtId="0" fontId="12" fillId="0" borderId="0" xfId="35"/>
    <xf numFmtId="38" fontId="12" fillId="0" borderId="0" xfId="33" applyFont="1" applyAlignment="1"/>
    <xf numFmtId="0" fontId="44" fillId="0" borderId="0" xfId="35" applyFont="1" applyAlignment="1">
      <alignment shrinkToFit="1"/>
    </xf>
    <xf numFmtId="0" fontId="44" fillId="0" borderId="0" xfId="35" applyFont="1" applyAlignment="1">
      <alignment horizontal="right" shrinkToFit="1"/>
    </xf>
    <xf numFmtId="181" fontId="44" fillId="0" borderId="0" xfId="35" applyNumberFormat="1" applyFont="1" applyAlignment="1">
      <alignment shrinkToFit="1"/>
    </xf>
    <xf numFmtId="0" fontId="44" fillId="0" borderId="0" xfId="35" applyFont="1" applyAlignment="1">
      <alignment horizontal="center" shrinkToFit="1"/>
    </xf>
    <xf numFmtId="0" fontId="12" fillId="0" borderId="0" xfId="35" applyAlignment="1">
      <alignment horizontal="center" shrinkToFit="1"/>
    </xf>
    <xf numFmtId="0" fontId="12" fillId="0" borderId="0" xfId="35" applyAlignment="1">
      <alignment horizontal="right" shrinkToFit="1"/>
    </xf>
    <xf numFmtId="0" fontId="12" fillId="0" borderId="0" xfId="35" applyAlignment="1">
      <alignment shrinkToFit="1"/>
    </xf>
    <xf numFmtId="0" fontId="12" fillId="0" borderId="0" xfId="35" applyAlignment="1" applyProtection="1">
      <alignment horizontal="right"/>
      <protection hidden="1"/>
    </xf>
    <xf numFmtId="0" fontId="12" fillId="0" borderId="0" xfId="35" applyAlignment="1" applyProtection="1">
      <alignment horizontal="right"/>
      <protection locked="0"/>
    </xf>
    <xf numFmtId="0" fontId="44" fillId="0" borderId="0" xfId="35" applyFont="1" applyAlignment="1" applyProtection="1">
      <alignment horizontal="right"/>
      <protection locked="0"/>
    </xf>
    <xf numFmtId="0" fontId="44" fillId="0" borderId="0" xfId="35" applyFont="1" applyProtection="1">
      <protection locked="0"/>
    </xf>
    <xf numFmtId="56" fontId="44" fillId="0" borderId="0" xfId="35" quotePrefix="1" applyNumberFormat="1" applyFont="1" applyAlignment="1" applyProtection="1">
      <alignment horizontal="center"/>
      <protection locked="0"/>
    </xf>
    <xf numFmtId="0" fontId="12" fillId="0" borderId="0" xfId="35" applyAlignment="1" applyProtection="1">
      <alignment horizontal="right" shrinkToFit="1"/>
      <protection locked="0"/>
    </xf>
    <xf numFmtId="0" fontId="44" fillId="0" borderId="176" xfId="35" applyFont="1" applyBorder="1" applyAlignment="1" applyProtection="1">
      <alignment horizontal="right" shrinkToFit="1"/>
      <protection hidden="1"/>
    </xf>
    <xf numFmtId="0" fontId="44" fillId="0" borderId="177" xfId="35" applyFont="1" applyBorder="1" applyAlignment="1" applyProtection="1">
      <alignment horizontal="right" shrinkToFit="1"/>
      <protection hidden="1"/>
    </xf>
    <xf numFmtId="0" fontId="44" fillId="0" borderId="178" xfId="35" applyFont="1" applyBorder="1" applyAlignment="1" applyProtection="1">
      <alignment horizontal="center"/>
      <protection hidden="1"/>
    </xf>
    <xf numFmtId="0" fontId="12" fillId="0" borderId="0" xfId="35" applyAlignment="1" applyProtection="1">
      <alignment horizontal="center"/>
      <protection locked="0"/>
    </xf>
    <xf numFmtId="0" fontId="44" fillId="0" borderId="32" xfId="35" applyFont="1" applyBorder="1" applyAlignment="1" applyProtection="1">
      <alignment horizontal="center"/>
      <protection locked="0"/>
    </xf>
    <xf numFmtId="0" fontId="44" fillId="0" borderId="0" xfId="35" applyFont="1" applyAlignment="1" applyProtection="1">
      <alignment horizontal="center"/>
      <protection locked="0"/>
    </xf>
    <xf numFmtId="0" fontId="12" fillId="0" borderId="0" xfId="35" applyAlignment="1" applyProtection="1">
      <alignment horizontal="center" shrinkToFit="1"/>
      <protection locked="0"/>
    </xf>
    <xf numFmtId="0" fontId="44" fillId="0" borderId="179" xfId="35" applyFont="1" applyBorder="1" applyAlignment="1" applyProtection="1">
      <alignment horizontal="center" shrinkToFit="1"/>
      <protection hidden="1"/>
    </xf>
    <xf numFmtId="0" fontId="44" fillId="0" borderId="180" xfId="35" applyFont="1" applyBorder="1" applyAlignment="1" applyProtection="1">
      <alignment horizontal="center" shrinkToFit="1"/>
      <protection hidden="1"/>
    </xf>
    <xf numFmtId="0" fontId="45" fillId="0" borderId="24" xfId="35" applyFont="1" applyBorder="1" applyAlignment="1" applyProtection="1">
      <alignment horizontal="distributed" justifyLastLine="1"/>
      <protection hidden="1"/>
    </xf>
    <xf numFmtId="0" fontId="46" fillId="0" borderId="184" xfId="35" applyFont="1" applyBorder="1" applyAlignment="1" applyProtection="1">
      <alignment horizontal="center" shrinkToFit="1"/>
      <protection hidden="1"/>
    </xf>
    <xf numFmtId="0" fontId="44" fillId="0" borderId="184" xfId="35" applyFont="1" applyBorder="1" applyAlignment="1" applyProtection="1">
      <alignment horizontal="distributed" justifyLastLine="1" shrinkToFit="1"/>
      <protection hidden="1"/>
    </xf>
    <xf numFmtId="0" fontId="44" fillId="0" borderId="185" xfId="35" applyFont="1" applyBorder="1" applyAlignment="1" applyProtection="1">
      <alignment horizontal="distributed" justifyLastLine="1" shrinkToFit="1"/>
      <protection hidden="1"/>
    </xf>
    <xf numFmtId="0" fontId="44" fillId="26" borderId="186" xfId="35" applyFont="1" applyFill="1" applyBorder="1" applyAlignment="1" applyProtection="1">
      <alignment horizontal="left" shrinkToFit="1"/>
      <protection hidden="1"/>
    </xf>
    <xf numFmtId="0" fontId="44" fillId="26" borderId="182" xfId="35" applyFont="1" applyFill="1" applyBorder="1" applyAlignment="1" applyProtection="1">
      <alignment horizontal="left" shrinkToFit="1"/>
      <protection hidden="1"/>
    </xf>
    <xf numFmtId="0" fontId="44" fillId="0" borderId="182" xfId="35" applyFont="1" applyBorder="1" applyAlignment="1" applyProtection="1">
      <alignment horizontal="left" shrinkToFit="1"/>
      <protection hidden="1"/>
    </xf>
    <xf numFmtId="0" fontId="44" fillId="0" borderId="187" xfId="35" applyFont="1" applyBorder="1" applyAlignment="1" applyProtection="1">
      <alignment horizontal="left" shrinkToFit="1"/>
      <protection hidden="1"/>
    </xf>
    <xf numFmtId="0" fontId="12" fillId="0" borderId="190" xfId="35" applyBorder="1" applyAlignment="1" applyProtection="1">
      <alignment horizontal="center" shrinkToFit="1"/>
      <protection hidden="1"/>
    </xf>
    <xf numFmtId="0" fontId="46" fillId="0" borderId="190" xfId="35" applyFont="1" applyBorder="1" applyAlignment="1" applyProtection="1">
      <alignment horizontal="center" shrinkToFit="1"/>
      <protection hidden="1"/>
    </xf>
    <xf numFmtId="0" fontId="46" fillId="0" borderId="191" xfId="35" applyFont="1" applyBorder="1" applyAlignment="1" applyProtection="1">
      <alignment horizontal="center" shrinkToFit="1"/>
      <protection hidden="1"/>
    </xf>
    <xf numFmtId="0" fontId="44" fillId="26" borderId="192" xfId="35" applyFont="1" applyFill="1" applyBorder="1" applyAlignment="1" applyProtection="1">
      <alignment horizontal="center" shrinkToFit="1"/>
      <protection hidden="1"/>
    </xf>
    <xf numFmtId="0" fontId="44" fillId="26" borderId="193" xfId="35" applyFont="1" applyFill="1" applyBorder="1" applyAlignment="1" applyProtection="1">
      <alignment horizontal="center" shrinkToFit="1"/>
      <protection hidden="1"/>
    </xf>
    <xf numFmtId="0" fontId="44" fillId="0" borderId="193" xfId="35" applyFont="1" applyBorder="1" applyAlignment="1" applyProtection="1">
      <alignment horizontal="center" shrinkToFit="1"/>
      <protection hidden="1"/>
    </xf>
    <xf numFmtId="0" fontId="45" fillId="0" borderId="0" xfId="35" applyFont="1" applyAlignment="1" applyProtection="1">
      <alignment horizontal="distributed" justifyLastLine="1"/>
      <protection hidden="1"/>
    </xf>
    <xf numFmtId="0" fontId="44" fillId="26" borderId="194" xfId="35" applyFont="1" applyFill="1" applyBorder="1" applyAlignment="1" applyProtection="1">
      <alignment horizontal="center" shrinkToFit="1"/>
      <protection hidden="1"/>
    </xf>
    <xf numFmtId="0" fontId="44" fillId="0" borderId="194" xfId="35" applyFont="1" applyBorder="1" applyAlignment="1" applyProtection="1">
      <alignment horizontal="center" shrinkToFit="1"/>
      <protection hidden="1"/>
    </xf>
    <xf numFmtId="0" fontId="45" fillId="0" borderId="24" xfId="35" applyFont="1" applyBorder="1" applyAlignment="1" applyProtection="1">
      <alignment horizontal="center"/>
      <protection hidden="1"/>
    </xf>
    <xf numFmtId="38" fontId="44" fillId="26" borderId="199" xfId="33" applyFont="1" applyFill="1" applyBorder="1" applyAlignment="1" applyProtection="1">
      <alignment shrinkToFit="1"/>
      <protection hidden="1"/>
    </xf>
    <xf numFmtId="38" fontId="44" fillId="0" borderId="199" xfId="33" applyFont="1" applyBorder="1" applyAlignment="1" applyProtection="1">
      <alignment shrinkToFit="1"/>
      <protection hidden="1"/>
    </xf>
    <xf numFmtId="38" fontId="44" fillId="26" borderId="177" xfId="33" applyFont="1" applyFill="1" applyBorder="1" applyAlignment="1" applyProtection="1">
      <alignment horizontal="center" shrinkToFit="1"/>
      <protection hidden="1"/>
    </xf>
    <xf numFmtId="38" fontId="44" fillId="0" borderId="177" xfId="33" applyFont="1" applyBorder="1" applyAlignment="1" applyProtection="1">
      <alignment horizontal="center" shrinkToFit="1"/>
      <protection hidden="1"/>
    </xf>
    <xf numFmtId="38" fontId="44" fillId="26" borderId="177" xfId="33" applyFont="1" applyFill="1" applyBorder="1" applyAlignment="1" applyProtection="1">
      <alignment shrinkToFit="1"/>
      <protection hidden="1"/>
    </xf>
    <xf numFmtId="38" fontId="44" fillId="0" borderId="177" xfId="33" applyFont="1" applyBorder="1" applyAlignment="1" applyProtection="1">
      <alignment shrinkToFit="1"/>
      <protection hidden="1"/>
    </xf>
    <xf numFmtId="0" fontId="12" fillId="0" borderId="194" xfId="35" applyBorder="1" applyAlignment="1" applyProtection="1">
      <alignment horizontal="center" shrinkToFit="1"/>
      <protection hidden="1"/>
    </xf>
    <xf numFmtId="38" fontId="44" fillId="26" borderId="194" xfId="33" applyFont="1" applyFill="1" applyBorder="1" applyAlignment="1" applyProtection="1">
      <alignment horizontal="center" shrinkToFit="1"/>
      <protection hidden="1"/>
    </xf>
    <xf numFmtId="38" fontId="44" fillId="0" borderId="194" xfId="33" applyFont="1" applyBorder="1" applyAlignment="1" applyProtection="1">
      <alignment horizontal="center" shrinkToFit="1"/>
      <protection hidden="1"/>
    </xf>
    <xf numFmtId="0" fontId="0" fillId="0" borderId="177" xfId="35" applyFont="1" applyBorder="1" applyAlignment="1" applyProtection="1">
      <alignment horizontal="center" shrinkToFit="1"/>
      <protection hidden="1"/>
    </xf>
    <xf numFmtId="182" fontId="0" fillId="0" borderId="193" xfId="35" applyNumberFormat="1" applyFont="1" applyBorder="1" applyAlignment="1" applyProtection="1">
      <alignment horizontal="distributed" shrinkToFit="1"/>
      <protection hidden="1"/>
    </xf>
    <xf numFmtId="0" fontId="0" fillId="0" borderId="190" xfId="35" applyFont="1" applyBorder="1" applyAlignment="1" applyProtection="1">
      <alignment shrinkToFit="1"/>
      <protection hidden="1"/>
    </xf>
    <xf numFmtId="0" fontId="44" fillId="0" borderId="190" xfId="35" applyFont="1" applyBorder="1" applyAlignment="1" applyProtection="1">
      <alignment horizontal="distributed" justifyLastLine="1" shrinkToFit="1"/>
      <protection hidden="1"/>
    </xf>
    <xf numFmtId="0" fontId="46" fillId="0" borderId="191" xfId="35" applyFont="1" applyBorder="1" applyAlignment="1" applyProtection="1">
      <alignment horizontal="right" shrinkToFit="1"/>
      <protection hidden="1"/>
    </xf>
    <xf numFmtId="38" fontId="44" fillId="26" borderId="192" xfId="33" applyFont="1" applyFill="1" applyBorder="1" applyAlignment="1" applyProtection="1">
      <alignment shrinkToFit="1"/>
      <protection hidden="1"/>
    </xf>
    <xf numFmtId="38" fontId="44" fillId="26" borderId="193" xfId="33" applyFont="1" applyFill="1" applyBorder="1" applyAlignment="1" applyProtection="1">
      <alignment shrinkToFit="1"/>
      <protection hidden="1"/>
    </xf>
    <xf numFmtId="38" fontId="44" fillId="0" borderId="193" xfId="33" applyFont="1" applyBorder="1" applyAlignment="1" applyProtection="1">
      <alignment shrinkToFit="1"/>
      <protection hidden="1"/>
    </xf>
    <xf numFmtId="0" fontId="0" fillId="0" borderId="190" xfId="35" applyFont="1" applyBorder="1" applyAlignment="1" applyProtection="1">
      <alignment horizontal="center" shrinkToFit="1"/>
      <protection hidden="1"/>
    </xf>
    <xf numFmtId="0" fontId="44" fillId="0" borderId="190" xfId="35" applyFont="1" applyBorder="1" applyAlignment="1" applyProtection="1">
      <alignment horizontal="center" shrinkToFit="1"/>
      <protection hidden="1"/>
    </xf>
    <xf numFmtId="38" fontId="44" fillId="26" borderId="192" xfId="35" applyNumberFormat="1" applyFont="1" applyFill="1" applyBorder="1" applyAlignment="1" applyProtection="1">
      <alignment horizontal="center" shrinkToFit="1"/>
      <protection hidden="1"/>
    </xf>
    <xf numFmtId="38" fontId="45" fillId="0" borderId="24" xfId="35" applyNumberFormat="1" applyFont="1" applyBorder="1" applyAlignment="1" applyProtection="1">
      <alignment horizontal="distributed" justifyLastLine="1"/>
      <protection hidden="1"/>
    </xf>
    <xf numFmtId="0" fontId="0" fillId="0" borderId="180" xfId="35" applyFont="1" applyBorder="1" applyAlignment="1" applyProtection="1">
      <alignment horizontal="center" shrinkToFit="1"/>
      <protection hidden="1"/>
    </xf>
    <xf numFmtId="0" fontId="0" fillId="0" borderId="180" xfId="35" applyFont="1" applyBorder="1" applyAlignment="1" applyProtection="1">
      <alignment horizontal="distributed" justifyLastLine="1" shrinkToFit="1"/>
      <protection hidden="1"/>
    </xf>
    <xf numFmtId="0" fontId="0" fillId="0" borderId="205" xfId="35" applyFont="1" applyBorder="1" applyAlignment="1" applyProtection="1">
      <alignment horizontal="distributed" shrinkToFit="1"/>
      <protection hidden="1"/>
    </xf>
    <xf numFmtId="181" fontId="0" fillId="0" borderId="205" xfId="35" applyNumberFormat="1" applyFont="1" applyBorder="1" applyAlignment="1" applyProtection="1">
      <alignment horizontal="distributed" shrinkToFit="1"/>
      <protection hidden="1"/>
    </xf>
    <xf numFmtId="0" fontId="47" fillId="0" borderId="190" xfId="35" applyFont="1" applyBorder="1" applyAlignment="1" applyProtection="1">
      <alignment horizontal="center" shrinkToFit="1"/>
      <protection hidden="1"/>
    </xf>
    <xf numFmtId="0" fontId="44" fillId="0" borderId="191" xfId="35" applyFont="1" applyBorder="1" applyAlignment="1" applyProtection="1">
      <alignment horizontal="center" shrinkToFit="1"/>
      <protection hidden="1"/>
    </xf>
    <xf numFmtId="180" fontId="44" fillId="26" borderId="192" xfId="35" applyNumberFormat="1" applyFont="1" applyFill="1" applyBorder="1" applyAlignment="1" applyProtection="1">
      <alignment horizontal="center" shrinkToFit="1"/>
      <protection hidden="1"/>
    </xf>
    <xf numFmtId="180" fontId="44" fillId="26" borderId="193" xfId="35" applyNumberFormat="1" applyFont="1" applyFill="1" applyBorder="1" applyAlignment="1" applyProtection="1">
      <alignment horizontal="center" shrinkToFit="1"/>
      <protection hidden="1"/>
    </xf>
    <xf numFmtId="180" fontId="44" fillId="0" borderId="193" xfId="35" applyNumberFormat="1" applyFont="1" applyBorder="1" applyAlignment="1" applyProtection="1">
      <alignment horizontal="center" shrinkToFit="1"/>
      <protection hidden="1"/>
    </xf>
    <xf numFmtId="0" fontId="44" fillId="26" borderId="200" xfId="35" applyFont="1" applyFill="1" applyBorder="1" applyAlignment="1" applyProtection="1">
      <alignment horizontal="right" shrinkToFit="1"/>
      <protection hidden="1"/>
    </xf>
    <xf numFmtId="0" fontId="44" fillId="26" borderId="199" xfId="35" applyFont="1" applyFill="1" applyBorder="1" applyAlignment="1" applyProtection="1">
      <alignment horizontal="right" shrinkToFit="1"/>
      <protection hidden="1"/>
    </xf>
    <xf numFmtId="0" fontId="44" fillId="0" borderId="199" xfId="35" applyFont="1" applyBorder="1" applyAlignment="1" applyProtection="1">
      <alignment horizontal="right" shrinkToFit="1"/>
      <protection hidden="1"/>
    </xf>
    <xf numFmtId="0" fontId="44" fillId="0" borderId="0" xfId="35" applyFont="1" applyAlignment="1" applyProtection="1">
      <alignment shrinkToFit="1"/>
      <protection locked="0"/>
    </xf>
    <xf numFmtId="182" fontId="44" fillId="0" borderId="0" xfId="35" applyNumberFormat="1" applyFont="1" applyAlignment="1" applyProtection="1">
      <alignment vertical="center"/>
      <protection locked="0"/>
    </xf>
    <xf numFmtId="9" fontId="44" fillId="0" borderId="0" xfId="35" applyNumberFormat="1" applyFont="1" applyProtection="1">
      <protection locked="0"/>
    </xf>
    <xf numFmtId="49" fontId="44" fillId="26" borderId="195" xfId="35" quotePrefix="1" applyNumberFormat="1" applyFont="1" applyFill="1" applyBorder="1" applyAlignment="1" applyProtection="1">
      <alignment shrinkToFit="1"/>
      <protection hidden="1"/>
    </xf>
    <xf numFmtId="184" fontId="44" fillId="26" borderId="209" xfId="35" applyNumberFormat="1" applyFont="1" applyFill="1" applyBorder="1" applyAlignment="1" applyProtection="1">
      <alignment shrinkToFit="1"/>
      <protection hidden="1"/>
    </xf>
    <xf numFmtId="184" fontId="44" fillId="0" borderId="209" xfId="35" applyNumberFormat="1" applyFont="1" applyBorder="1" applyAlignment="1" applyProtection="1">
      <alignment shrinkToFit="1"/>
      <protection hidden="1"/>
    </xf>
    <xf numFmtId="184" fontId="44" fillId="0" borderId="194" xfId="35" applyNumberFormat="1" applyFont="1" applyBorder="1" applyAlignment="1" applyProtection="1">
      <alignment shrinkToFit="1"/>
      <protection hidden="1"/>
    </xf>
    <xf numFmtId="0" fontId="12" fillId="0" borderId="0" xfId="35" applyProtection="1">
      <protection locked="0"/>
    </xf>
    <xf numFmtId="0" fontId="48" fillId="0" borderId="0" xfId="35" applyFont="1" applyProtection="1">
      <protection locked="0"/>
    </xf>
    <xf numFmtId="0" fontId="49" fillId="0" borderId="0" xfId="35" applyFont="1" applyProtection="1">
      <protection locked="0"/>
    </xf>
    <xf numFmtId="0" fontId="12" fillId="0" borderId="0" xfId="35" applyAlignment="1" applyProtection="1">
      <alignment vertical="center"/>
      <protection locked="0"/>
    </xf>
    <xf numFmtId="0" fontId="12" fillId="0" borderId="0" xfId="35" applyAlignment="1" applyProtection="1">
      <alignment vertical="top"/>
      <protection locked="0"/>
    </xf>
    <xf numFmtId="0" fontId="44" fillId="0" borderId="24" xfId="35" applyFont="1" applyBorder="1" applyAlignment="1" applyProtection="1">
      <alignment vertical="top"/>
      <protection locked="0"/>
    </xf>
    <xf numFmtId="0" fontId="0" fillId="0" borderId="210" xfId="35" applyFont="1" applyBorder="1" applyAlignment="1" applyProtection="1">
      <alignment shrinkToFit="1"/>
      <protection hidden="1"/>
    </xf>
    <xf numFmtId="38" fontId="0" fillId="0" borderId="0" xfId="35" applyNumberFormat="1" applyFont="1" applyAlignment="1" applyProtection="1">
      <alignment horizontal="distributed" justifyLastLine="1"/>
      <protection hidden="1"/>
    </xf>
    <xf numFmtId="0" fontId="50" fillId="0" borderId="0" xfId="35" applyFont="1" applyProtection="1">
      <protection locked="0"/>
    </xf>
    <xf numFmtId="0" fontId="51" fillId="0" borderId="0" xfId="35" applyFont="1" applyProtection="1">
      <protection locked="0"/>
    </xf>
    <xf numFmtId="0" fontId="44" fillId="0" borderId="24" xfId="35" applyFont="1" applyBorder="1" applyProtection="1">
      <protection locked="0"/>
    </xf>
    <xf numFmtId="38" fontId="44" fillId="26" borderId="192" xfId="33" applyFont="1" applyFill="1" applyBorder="1" applyAlignment="1" applyProtection="1">
      <alignment shrinkToFit="1"/>
      <protection locked="0"/>
    </xf>
    <xf numFmtId="38" fontId="44" fillId="26" borderId="193" xfId="33" applyFont="1" applyFill="1" applyBorder="1" applyAlignment="1" applyProtection="1">
      <alignment shrinkToFit="1"/>
      <protection locked="0"/>
    </xf>
    <xf numFmtId="38" fontId="44" fillId="25" borderId="193" xfId="33" applyFont="1" applyFill="1" applyBorder="1" applyAlignment="1" applyProtection="1">
      <alignment shrinkToFit="1"/>
      <protection locked="0"/>
    </xf>
    <xf numFmtId="9" fontId="44" fillId="26" borderId="192" xfId="35" applyNumberFormat="1" applyFont="1" applyFill="1" applyBorder="1" applyAlignment="1" applyProtection="1">
      <alignment shrinkToFit="1"/>
      <protection hidden="1"/>
    </xf>
    <xf numFmtId="9" fontId="44" fillId="26" borderId="193" xfId="35" applyNumberFormat="1" applyFont="1" applyFill="1" applyBorder="1" applyAlignment="1" applyProtection="1">
      <alignment shrinkToFit="1"/>
      <protection hidden="1"/>
    </xf>
    <xf numFmtId="9" fontId="44" fillId="0" borderId="193" xfId="35" applyNumberFormat="1" applyFont="1" applyBorder="1" applyAlignment="1" applyProtection="1">
      <alignment shrinkToFit="1"/>
      <protection hidden="1"/>
    </xf>
    <xf numFmtId="0" fontId="45" fillId="0" borderId="0" xfId="35" applyFont="1" applyProtection="1">
      <protection hidden="1"/>
    </xf>
    <xf numFmtId="38" fontId="44" fillId="26" borderId="210" xfId="33" applyFont="1" applyFill="1" applyBorder="1" applyAlignment="1" applyProtection="1">
      <alignment shrinkToFit="1"/>
      <protection hidden="1"/>
    </xf>
    <xf numFmtId="38" fontId="45" fillId="0" borderId="0" xfId="35" applyNumberFormat="1" applyFont="1" applyProtection="1">
      <protection locked="0"/>
    </xf>
    <xf numFmtId="0" fontId="52" fillId="0" borderId="0" xfId="35" applyFont="1" applyProtection="1">
      <protection hidden="1"/>
    </xf>
    <xf numFmtId="38" fontId="12" fillId="0" borderId="0" xfId="33" applyFont="1" applyFill="1" applyAlignment="1" applyProtection="1">
      <protection locked="0"/>
    </xf>
    <xf numFmtId="38" fontId="6" fillId="0" borderId="210" xfId="33" applyFont="1" applyBorder="1" applyAlignment="1" applyProtection="1">
      <alignment shrinkToFit="1"/>
      <protection hidden="1"/>
    </xf>
    <xf numFmtId="38" fontId="44" fillId="0" borderId="190" xfId="33" applyFont="1" applyBorder="1" applyAlignment="1" applyProtection="1">
      <alignment horizontal="distributed" justifyLastLine="1" shrinkToFit="1"/>
      <protection hidden="1"/>
    </xf>
    <xf numFmtId="38" fontId="46" fillId="0" borderId="191" xfId="33" applyFont="1" applyBorder="1" applyAlignment="1" applyProtection="1">
      <alignment horizontal="right" shrinkToFit="1"/>
      <protection hidden="1"/>
    </xf>
    <xf numFmtId="0" fontId="48" fillId="0" borderId="0" xfId="35" applyFont="1" applyAlignment="1" applyProtection="1">
      <alignment horizontal="right"/>
      <protection hidden="1"/>
    </xf>
    <xf numFmtId="0" fontId="44" fillId="0" borderId="211" xfId="35" applyFont="1" applyBorder="1" applyAlignment="1" applyProtection="1">
      <alignment shrinkToFit="1"/>
      <protection hidden="1"/>
    </xf>
    <xf numFmtId="0" fontId="44" fillId="0" borderId="212" xfId="35" applyFont="1" applyBorder="1" applyAlignment="1" applyProtection="1">
      <alignment horizontal="distributed" justifyLastLine="1" shrinkToFit="1"/>
      <protection hidden="1"/>
    </xf>
    <xf numFmtId="0" fontId="47" fillId="0" borderId="213" xfId="35" applyFont="1" applyBorder="1" applyAlignment="1" applyProtection="1">
      <alignment horizontal="right" shrinkToFit="1"/>
      <protection hidden="1"/>
    </xf>
    <xf numFmtId="0" fontId="44" fillId="26" borderId="214" xfId="35" applyFont="1" applyFill="1" applyBorder="1" applyAlignment="1" applyProtection="1">
      <alignment shrinkToFit="1"/>
      <protection hidden="1"/>
    </xf>
    <xf numFmtId="0" fontId="44" fillId="26" borderId="205" xfId="35" applyFont="1" applyFill="1" applyBorder="1" applyAlignment="1" applyProtection="1">
      <alignment shrinkToFit="1"/>
      <protection hidden="1"/>
    </xf>
    <xf numFmtId="0" fontId="44" fillId="0" borderId="205" xfId="35" applyFont="1" applyBorder="1" applyAlignment="1" applyProtection="1">
      <alignment shrinkToFit="1"/>
      <protection hidden="1"/>
    </xf>
    <xf numFmtId="187" fontId="12" fillId="0" borderId="0" xfId="35" applyNumberFormat="1" applyAlignment="1" applyProtection="1">
      <alignment horizontal="center" shrinkToFit="1"/>
      <protection hidden="1"/>
    </xf>
    <xf numFmtId="0" fontId="44" fillId="0" borderId="215" xfId="35" applyFont="1" applyBorder="1" applyAlignment="1" applyProtection="1">
      <alignment horizontal="center" shrinkToFit="1"/>
      <protection hidden="1"/>
    </xf>
    <xf numFmtId="0" fontId="44" fillId="0" borderId="184" xfId="35" applyFont="1" applyBorder="1" applyAlignment="1" applyProtection="1">
      <alignment horizontal="center" shrinkToFit="1"/>
      <protection hidden="1"/>
    </xf>
    <xf numFmtId="0" fontId="47" fillId="0" borderId="185" xfId="35" applyFont="1" applyBorder="1" applyAlignment="1" applyProtection="1">
      <alignment horizontal="right" shrinkToFit="1"/>
      <protection hidden="1"/>
    </xf>
    <xf numFmtId="38" fontId="44" fillId="26" borderId="209" xfId="33" applyFont="1" applyFill="1" applyBorder="1" applyAlignment="1" applyProtection="1">
      <alignment shrinkToFit="1"/>
      <protection hidden="1"/>
    </xf>
    <xf numFmtId="38" fontId="44" fillId="26" borderId="194" xfId="33" applyFont="1" applyFill="1" applyBorder="1" applyAlignment="1" applyProtection="1">
      <alignment shrinkToFit="1"/>
      <protection hidden="1"/>
    </xf>
    <xf numFmtId="38" fontId="44" fillId="0" borderId="194" xfId="33" applyFont="1" applyBorder="1" applyAlignment="1" applyProtection="1">
      <alignment shrinkToFit="1"/>
      <protection hidden="1"/>
    </xf>
    <xf numFmtId="0" fontId="46" fillId="0" borderId="0" xfId="35" applyFont="1"/>
    <xf numFmtId="0" fontId="46" fillId="0" borderId="0" xfId="35" applyFont="1" applyAlignment="1">
      <alignment horizontal="center"/>
    </xf>
    <xf numFmtId="0" fontId="44" fillId="0" borderId="186" xfId="35" applyFont="1" applyBorder="1" applyAlignment="1" applyProtection="1">
      <alignment horizontal="center" vertical="center" shrinkToFit="1"/>
      <protection hidden="1"/>
    </xf>
    <xf numFmtId="0" fontId="44" fillId="0" borderId="187" xfId="35" applyFont="1" applyBorder="1" applyAlignment="1" applyProtection="1">
      <alignment horizontal="center" vertical="center" shrinkToFit="1"/>
      <protection hidden="1"/>
    </xf>
    <xf numFmtId="0" fontId="44" fillId="0" borderId="187" xfId="35" applyFont="1" applyBorder="1" applyAlignment="1" applyProtection="1">
      <alignment horizontal="center" shrinkToFit="1"/>
      <protection hidden="1"/>
    </xf>
    <xf numFmtId="0" fontId="44" fillId="0" borderId="215" xfId="35" applyFont="1" applyBorder="1" applyAlignment="1" applyProtection="1">
      <alignment horizontal="center" vertical="center" shrinkToFit="1"/>
      <protection hidden="1"/>
    </xf>
    <xf numFmtId="0" fontId="44" fillId="0" borderId="23" xfId="35" applyFont="1" applyBorder="1" applyAlignment="1">
      <alignment horizontal="center" shrinkToFit="1"/>
    </xf>
    <xf numFmtId="182" fontId="44" fillId="0" borderId="193" xfId="35" applyNumberFormat="1" applyFont="1" applyBorder="1" applyAlignment="1" applyProtection="1">
      <alignment horizontal="center" vertical="center" shrinkToFit="1"/>
      <protection hidden="1"/>
    </xf>
    <xf numFmtId="182" fontId="44" fillId="0" borderId="216" xfId="35" applyNumberFormat="1" applyFont="1" applyBorder="1" applyAlignment="1" applyProtection="1">
      <alignment horizontal="center" vertical="center" shrinkToFit="1"/>
      <protection hidden="1"/>
    </xf>
    <xf numFmtId="182" fontId="44" fillId="0" borderId="23" xfId="35" applyNumberFormat="1" applyFont="1" applyBorder="1" applyAlignment="1">
      <alignment horizontal="center" shrinkToFit="1"/>
    </xf>
    <xf numFmtId="182" fontId="44" fillId="0" borderId="0" xfId="35" applyNumberFormat="1" applyFont="1" applyAlignment="1">
      <alignment horizontal="center" shrinkToFit="1"/>
    </xf>
    <xf numFmtId="0" fontId="51" fillId="0" borderId="192" xfId="35" applyFont="1" applyBorder="1" applyAlignment="1" applyProtection="1">
      <alignment horizontal="center" vertical="center" shrinkToFit="1"/>
      <protection hidden="1"/>
    </xf>
    <xf numFmtId="0" fontId="51" fillId="0" borderId="193" xfId="35" applyFont="1" applyBorder="1" applyAlignment="1" applyProtection="1">
      <alignment horizontal="center" vertical="center" shrinkToFit="1"/>
      <protection hidden="1"/>
    </xf>
    <xf numFmtId="181" fontId="44" fillId="0" borderId="205" xfId="35" applyNumberFormat="1" applyFont="1" applyBorder="1" applyAlignment="1" applyProtection="1">
      <alignment horizontal="center" vertical="center" shrinkToFit="1"/>
      <protection hidden="1"/>
    </xf>
    <xf numFmtId="181" fontId="44" fillId="0" borderId="217" xfId="35" applyNumberFormat="1" applyFont="1" applyBorder="1" applyAlignment="1" applyProtection="1">
      <alignment horizontal="center" vertical="center" shrinkToFit="1"/>
      <protection hidden="1"/>
    </xf>
    <xf numFmtId="181" fontId="44" fillId="0" borderId="31" xfId="35" applyNumberFormat="1" applyFont="1" applyBorder="1" applyAlignment="1">
      <alignment horizontal="center" shrinkToFit="1"/>
    </xf>
    <xf numFmtId="181" fontId="44" fillId="0" borderId="32" xfId="35" applyNumberFormat="1" applyFont="1" applyBorder="1" applyAlignment="1">
      <alignment horizontal="center" shrinkToFit="1"/>
    </xf>
    <xf numFmtId="0" fontId="44" fillId="0" borderId="218" xfId="35" applyFont="1" applyBorder="1" applyAlignment="1" applyProtection="1">
      <alignment horizontal="center" shrinkToFit="1"/>
      <protection hidden="1"/>
    </xf>
    <xf numFmtId="0" fontId="44" fillId="0" borderId="219" xfId="35" applyFont="1" applyBorder="1" applyAlignment="1" applyProtection="1">
      <alignment horizontal="center" shrinkToFit="1"/>
      <protection hidden="1"/>
    </xf>
    <xf numFmtId="0" fontId="44" fillId="0" borderId="220" xfId="35" applyFont="1" applyBorder="1" applyAlignment="1" applyProtection="1">
      <alignment horizontal="center" shrinkToFit="1"/>
      <protection hidden="1"/>
    </xf>
    <xf numFmtId="182" fontId="44" fillId="0" borderId="194" xfId="35" applyNumberFormat="1" applyFont="1" applyBorder="1" applyAlignment="1">
      <alignment horizontal="center" shrinkToFit="1"/>
    </xf>
    <xf numFmtId="182" fontId="44" fillId="0" borderId="221" xfId="35" applyNumberFormat="1" applyFont="1" applyBorder="1" applyAlignment="1">
      <alignment horizontal="center" shrinkToFit="1"/>
    </xf>
    <xf numFmtId="0" fontId="44" fillId="0" borderId="58" xfId="35" applyFont="1" applyBorder="1" applyAlignment="1" applyProtection="1">
      <alignment horizontal="center" shrinkToFit="1"/>
      <protection hidden="1"/>
    </xf>
    <xf numFmtId="0" fontId="44" fillId="0" borderId="214" xfId="35" applyFont="1" applyBorder="1" applyAlignment="1">
      <alignment horizontal="center" vertical="center" shrinkToFit="1"/>
    </xf>
    <xf numFmtId="0" fontId="44" fillId="0" borderId="205" xfId="35" applyFont="1" applyBorder="1" applyAlignment="1">
      <alignment horizontal="center" vertical="center" shrinkToFit="1"/>
    </xf>
    <xf numFmtId="182" fontId="44" fillId="0" borderId="205" xfId="35" applyNumberFormat="1" applyFont="1" applyBorder="1" applyAlignment="1">
      <alignment horizontal="center" shrinkToFit="1"/>
    </xf>
    <xf numFmtId="182" fontId="44" fillId="0" borderId="222" xfId="35" applyNumberFormat="1" applyFont="1" applyBorder="1" applyAlignment="1">
      <alignment horizontal="center" shrinkToFit="1"/>
    </xf>
    <xf numFmtId="0" fontId="44" fillId="0" borderId="223" xfId="35" applyFont="1" applyBorder="1" applyAlignment="1" applyProtection="1">
      <alignment horizontal="center" shrinkToFit="1"/>
      <protection hidden="1"/>
    </xf>
    <xf numFmtId="0" fontId="44" fillId="0" borderId="14" xfId="35" applyFont="1" applyBorder="1" applyAlignment="1" applyProtection="1">
      <alignment horizontal="center" shrinkToFit="1"/>
      <protection hidden="1"/>
    </xf>
    <xf numFmtId="0" fontId="44" fillId="0" borderId="15" xfId="35" applyFont="1" applyBorder="1" applyAlignment="1" applyProtection="1">
      <alignment horizontal="center" shrinkToFit="1"/>
      <protection hidden="1"/>
    </xf>
    <xf numFmtId="0" fontId="44" fillId="0" borderId="204" xfId="35" applyFont="1" applyBorder="1" applyAlignment="1" applyProtection="1">
      <alignment horizontal="center" shrinkToFit="1"/>
      <protection hidden="1"/>
    </xf>
    <xf numFmtId="0" fontId="44" fillId="0" borderId="15" xfId="35" applyFont="1" applyBorder="1" applyAlignment="1">
      <alignment horizontal="right" shrinkToFit="1"/>
    </xf>
    <xf numFmtId="0" fontId="44" fillId="0" borderId="187" xfId="35" applyFont="1" applyBorder="1" applyAlignment="1">
      <alignment horizontal="center" shrinkToFit="1"/>
    </xf>
    <xf numFmtId="38" fontId="44" fillId="0" borderId="187" xfId="33" applyFont="1" applyBorder="1" applyAlignment="1">
      <alignment horizontal="right" shrinkToFit="1"/>
    </xf>
    <xf numFmtId="38" fontId="44" fillId="0" borderId="221" xfId="33" applyFont="1" applyBorder="1" applyAlignment="1">
      <alignment horizontal="right" shrinkToFit="1"/>
    </xf>
    <xf numFmtId="38" fontId="44" fillId="0" borderId="136" xfId="33" applyFont="1" applyBorder="1" applyAlignment="1">
      <alignment horizontal="center" shrinkToFit="1"/>
    </xf>
    <xf numFmtId="38" fontId="44" fillId="0" borderId="224" xfId="33" applyFont="1" applyFill="1" applyBorder="1" applyAlignment="1">
      <alignment horizontal="center" vertical="top" shrinkToFit="1"/>
    </xf>
    <xf numFmtId="38" fontId="44" fillId="0" borderId="219" xfId="33" applyFont="1" applyBorder="1" applyAlignment="1">
      <alignment shrinkToFit="1"/>
    </xf>
    <xf numFmtId="38" fontId="44" fillId="0" borderId="220" xfId="33" applyFont="1" applyBorder="1" applyAlignment="1">
      <alignment shrinkToFit="1"/>
    </xf>
    <xf numFmtId="38" fontId="44" fillId="0" borderId="0" xfId="35" applyNumberFormat="1" applyFont="1" applyAlignment="1">
      <alignment shrinkToFit="1"/>
    </xf>
    <xf numFmtId="0" fontId="44" fillId="0" borderId="194" xfId="35" applyFont="1" applyBorder="1" applyAlignment="1">
      <alignment horizontal="right" shrinkToFit="1"/>
    </xf>
    <xf numFmtId="38" fontId="44" fillId="0" borderId="194" xfId="33" applyFont="1" applyBorder="1" applyAlignment="1">
      <alignment shrinkToFit="1"/>
    </xf>
    <xf numFmtId="38" fontId="44" fillId="0" borderId="225" xfId="33" applyFont="1" applyBorder="1" applyAlignment="1">
      <alignment shrinkToFit="1"/>
    </xf>
    <xf numFmtId="0" fontId="44" fillId="0" borderId="187" xfId="35" applyFont="1" applyBorder="1" applyAlignment="1">
      <alignment horizontal="right" shrinkToFit="1"/>
    </xf>
    <xf numFmtId="38" fontId="44" fillId="0" borderId="187" xfId="33" applyFont="1" applyBorder="1" applyAlignment="1">
      <alignment shrinkToFit="1"/>
    </xf>
    <xf numFmtId="38" fontId="44" fillId="0" borderId="221" xfId="33" applyFont="1" applyBorder="1" applyAlignment="1">
      <alignment shrinkToFit="1"/>
    </xf>
    <xf numFmtId="0" fontId="44" fillId="0" borderId="193" xfId="35" applyFont="1" applyBorder="1" applyAlignment="1">
      <alignment horizontal="right" shrinkToFit="1"/>
    </xf>
    <xf numFmtId="38" fontId="44" fillId="0" borderId="193" xfId="33" applyFont="1" applyBorder="1" applyAlignment="1">
      <alignment shrinkToFit="1"/>
    </xf>
    <xf numFmtId="38" fontId="44" fillId="0" borderId="226" xfId="33" applyFont="1" applyBorder="1" applyAlignment="1">
      <alignment shrinkToFit="1"/>
    </xf>
    <xf numFmtId="0" fontId="44" fillId="0" borderId="205" xfId="35" applyFont="1" applyBorder="1" applyAlignment="1">
      <alignment horizontal="right" shrinkToFit="1"/>
    </xf>
    <xf numFmtId="38" fontId="44" fillId="0" borderId="205" xfId="33" applyFont="1" applyBorder="1" applyAlignment="1">
      <alignment shrinkToFit="1"/>
    </xf>
    <xf numFmtId="38" fontId="44" fillId="0" borderId="222" xfId="33" applyFont="1" applyBorder="1" applyAlignment="1">
      <alignment shrinkToFit="1"/>
    </xf>
    <xf numFmtId="0" fontId="44" fillId="0" borderId="136" xfId="35" applyFont="1" applyBorder="1" applyAlignment="1">
      <alignment horizontal="center" shrinkToFit="1"/>
    </xf>
    <xf numFmtId="0" fontId="44" fillId="0" borderId="224" xfId="35" applyFont="1" applyBorder="1" applyAlignment="1">
      <alignment horizontal="right" shrinkToFit="1"/>
    </xf>
    <xf numFmtId="0" fontId="44" fillId="0" borderId="186" xfId="35" applyFont="1" applyBorder="1" applyAlignment="1" applyProtection="1">
      <alignment horizontal="left" shrinkToFit="1"/>
      <protection hidden="1"/>
    </xf>
    <xf numFmtId="0" fontId="44" fillId="0" borderId="192" xfId="35" applyFont="1" applyBorder="1" applyAlignment="1" applyProtection="1">
      <alignment horizontal="center" shrinkToFit="1"/>
      <protection hidden="1"/>
    </xf>
    <xf numFmtId="38" fontId="44" fillId="0" borderId="200" xfId="46" applyFont="1" applyBorder="1" applyAlignment="1" applyProtection="1">
      <alignment shrinkToFit="1"/>
      <protection hidden="1"/>
    </xf>
    <xf numFmtId="38" fontId="44" fillId="0" borderId="188" xfId="46" applyFont="1" applyBorder="1" applyAlignment="1" applyProtection="1">
      <alignment horizontal="center" shrinkToFit="1"/>
      <protection hidden="1"/>
    </xf>
    <xf numFmtId="38" fontId="44" fillId="0" borderId="188" xfId="46" applyFont="1" applyBorder="1" applyAlignment="1" applyProtection="1">
      <alignment shrinkToFit="1"/>
      <protection hidden="1"/>
    </xf>
    <xf numFmtId="38" fontId="44" fillId="0" borderId="195" xfId="46" applyFont="1" applyBorder="1" applyAlignment="1" applyProtection="1">
      <alignment horizontal="center" shrinkToFit="1"/>
      <protection hidden="1"/>
    </xf>
    <xf numFmtId="38" fontId="44" fillId="0" borderId="192" xfId="46" applyFont="1" applyBorder="1" applyAlignment="1" applyProtection="1">
      <alignment shrinkToFit="1"/>
      <protection hidden="1"/>
    </xf>
    <xf numFmtId="38" fontId="44" fillId="0" borderId="192" xfId="35" applyNumberFormat="1" applyFont="1" applyBorder="1" applyAlignment="1" applyProtection="1">
      <alignment horizontal="center" shrinkToFit="1"/>
      <protection hidden="1"/>
    </xf>
    <xf numFmtId="180" fontId="44" fillId="0" borderId="192" xfId="35" applyNumberFormat="1" applyFont="1" applyBorder="1" applyAlignment="1" applyProtection="1">
      <alignment horizontal="center" shrinkToFit="1"/>
      <protection hidden="1"/>
    </xf>
    <xf numFmtId="0" fontId="44" fillId="0" borderId="200" xfId="35" applyFont="1" applyBorder="1" applyAlignment="1" applyProtection="1">
      <alignment horizontal="right" shrinkToFit="1"/>
      <protection hidden="1"/>
    </xf>
    <xf numFmtId="49" fontId="44" fillId="0" borderId="195" xfId="35" quotePrefix="1" applyNumberFormat="1" applyFont="1" applyBorder="1" applyAlignment="1" applyProtection="1">
      <alignment shrinkToFit="1"/>
      <protection hidden="1"/>
    </xf>
    <xf numFmtId="38" fontId="44" fillId="25" borderId="192" xfId="46" applyFont="1" applyFill="1" applyBorder="1" applyAlignment="1" applyProtection="1">
      <alignment shrinkToFit="1"/>
      <protection locked="0"/>
    </xf>
    <xf numFmtId="9" fontId="44" fillId="0" borderId="192" xfId="35" applyNumberFormat="1" applyFont="1" applyBorder="1" applyAlignment="1" applyProtection="1">
      <alignment shrinkToFit="1"/>
      <protection hidden="1"/>
    </xf>
    <xf numFmtId="38" fontId="44" fillId="0" borderId="210" xfId="46" applyFont="1" applyBorder="1" applyAlignment="1" applyProtection="1">
      <alignment shrinkToFit="1"/>
      <protection hidden="1"/>
    </xf>
    <xf numFmtId="38" fontId="0" fillId="0" borderId="210" xfId="46" applyFont="1" applyBorder="1" applyAlignment="1" applyProtection="1">
      <alignment shrinkToFit="1"/>
      <protection hidden="1"/>
    </xf>
    <xf numFmtId="0" fontId="44" fillId="0" borderId="214" xfId="35" applyFont="1" applyBorder="1" applyAlignment="1" applyProtection="1">
      <alignment shrinkToFit="1"/>
      <protection hidden="1"/>
    </xf>
    <xf numFmtId="38" fontId="44" fillId="0" borderId="209" xfId="46" applyFont="1" applyBorder="1" applyAlignment="1" applyProtection="1">
      <alignment shrinkToFit="1"/>
      <protection hidden="1"/>
    </xf>
    <xf numFmtId="0" fontId="11" fillId="0" borderId="0" xfId="34"/>
    <xf numFmtId="0" fontId="30" fillId="0" borderId="0" xfId="34" applyFont="1" applyAlignment="1">
      <alignment vertical="center"/>
    </xf>
    <xf numFmtId="0" fontId="11" fillId="0" borderId="135" xfId="34" applyBorder="1" applyAlignment="1">
      <alignment horizontal="center" vertical="center"/>
    </xf>
    <xf numFmtId="0" fontId="11" fillId="0" borderId="135" xfId="34" applyBorder="1" applyAlignment="1">
      <alignment vertical="center"/>
    </xf>
    <xf numFmtId="0" fontId="28" fillId="0" borderId="136" xfId="34" applyFont="1" applyBorder="1" applyAlignment="1">
      <alignment horizontal="center" vertical="center"/>
    </xf>
    <xf numFmtId="0" fontId="28" fillId="0" borderId="136" xfId="34" applyFont="1" applyBorder="1" applyAlignment="1">
      <alignment vertical="center"/>
    </xf>
    <xf numFmtId="0" fontId="22" fillId="0" borderId="136" xfId="34" applyFont="1" applyBorder="1" applyAlignment="1">
      <alignment horizontal="right" vertical="center"/>
    </xf>
    <xf numFmtId="0" fontId="28" fillId="0" borderId="135" xfId="34" applyFont="1" applyBorder="1" applyAlignment="1">
      <alignment vertical="center"/>
    </xf>
    <xf numFmtId="0" fontId="28" fillId="0" borderId="0" xfId="34" applyFont="1" applyAlignment="1">
      <alignment vertical="center"/>
    </xf>
    <xf numFmtId="0" fontId="28" fillId="0" borderId="136" xfId="34" applyFont="1" applyBorder="1" applyAlignment="1">
      <alignment horizontal="right" vertical="center"/>
    </xf>
    <xf numFmtId="0" fontId="28" fillId="0" borderId="135" xfId="34" applyFont="1" applyBorder="1" applyAlignment="1">
      <alignment horizontal="center" vertical="center"/>
    </xf>
    <xf numFmtId="0" fontId="11" fillId="0" borderId="13" xfId="34" applyBorder="1" applyAlignment="1">
      <alignment horizontal="center" vertical="center"/>
    </xf>
    <xf numFmtId="0" fontId="0" fillId="0" borderId="0" xfId="0" applyAlignment="1">
      <alignment horizontal="right" vertical="center"/>
    </xf>
    <xf numFmtId="0" fontId="0" fillId="0" borderId="25" xfId="0" applyBorder="1">
      <alignment vertical="center"/>
    </xf>
    <xf numFmtId="0" fontId="0" fillId="0" borderId="25" xfId="0" applyBorder="1" applyAlignment="1">
      <alignment horizontal="center" vertical="center"/>
    </xf>
    <xf numFmtId="0" fontId="0" fillId="0" borderId="34" xfId="0" applyBorder="1" applyAlignment="1">
      <alignment horizontal="center" vertical="center"/>
    </xf>
    <xf numFmtId="0" fontId="0" fillId="0" borderId="61" xfId="0" applyBorder="1" applyAlignment="1">
      <alignment horizontal="center" vertical="center"/>
    </xf>
    <xf numFmtId="0" fontId="0" fillId="0" borderId="75" xfId="0" applyBorder="1" applyAlignment="1">
      <alignment horizontal="center" vertical="center"/>
    </xf>
    <xf numFmtId="0" fontId="0" fillId="0" borderId="102" xfId="0" applyBorder="1" applyAlignment="1">
      <alignment horizontal="center" vertical="center"/>
    </xf>
    <xf numFmtId="0" fontId="0" fillId="0" borderId="56" xfId="0" applyBorder="1" applyAlignment="1">
      <alignment horizontal="center" vertical="center"/>
    </xf>
    <xf numFmtId="0" fontId="0" fillId="0" borderId="17" xfId="0" applyBorder="1" applyAlignment="1">
      <alignment horizontal="center" vertical="center"/>
    </xf>
    <xf numFmtId="0" fontId="0" fillId="0" borderId="58" xfId="0" applyBorder="1" applyAlignment="1">
      <alignment horizontal="center" vertical="center"/>
    </xf>
    <xf numFmtId="0" fontId="11" fillId="24" borderId="13" xfId="36" applyFill="1" applyBorder="1" applyAlignment="1">
      <alignment horizontal="center" vertical="center"/>
    </xf>
    <xf numFmtId="0" fontId="25" fillId="24" borderId="13" xfId="36" applyFont="1" applyFill="1" applyBorder="1" applyAlignment="1">
      <alignment horizontal="center" vertical="center"/>
    </xf>
    <xf numFmtId="0" fontId="25" fillId="0" borderId="14" xfId="36" applyFont="1" applyBorder="1">
      <alignment vertical="center"/>
    </xf>
    <xf numFmtId="0" fontId="25" fillId="0" borderId="23" xfId="36" applyFont="1" applyBorder="1">
      <alignment vertical="center"/>
    </xf>
    <xf numFmtId="0" fontId="25" fillId="0" borderId="31" xfId="36" applyFont="1" applyBorder="1">
      <alignment vertical="center"/>
    </xf>
    <xf numFmtId="0" fontId="25" fillId="0" borderId="15" xfId="36" applyFont="1" applyBorder="1">
      <alignment vertical="center"/>
    </xf>
    <xf numFmtId="0" fontId="25" fillId="0" borderId="0" xfId="36" applyFont="1">
      <alignment vertical="center"/>
    </xf>
    <xf numFmtId="0" fontId="25" fillId="0" borderId="16" xfId="36" applyFont="1" applyBorder="1">
      <alignment vertical="center"/>
    </xf>
    <xf numFmtId="0" fontId="25" fillId="0" borderId="24" xfId="36" applyFont="1" applyBorder="1">
      <alignment vertical="center"/>
    </xf>
    <xf numFmtId="0" fontId="25" fillId="0" borderId="33" xfId="36" applyFont="1" applyBorder="1">
      <alignment vertical="center"/>
    </xf>
    <xf numFmtId="0" fontId="25" fillId="0" borderId="17" xfId="36" applyFont="1" applyBorder="1">
      <alignment vertical="center"/>
    </xf>
    <xf numFmtId="0" fontId="25" fillId="0" borderId="25" xfId="36" applyFont="1" applyBorder="1">
      <alignment vertical="center"/>
    </xf>
    <xf numFmtId="0" fontId="25" fillId="0" borderId="18" xfId="36" applyFont="1" applyBorder="1">
      <alignment vertical="center"/>
    </xf>
    <xf numFmtId="0" fontId="25" fillId="0" borderId="26" xfId="36" applyFont="1" applyBorder="1">
      <alignment vertical="center"/>
    </xf>
    <xf numFmtId="0" fontId="25" fillId="0" borderId="32" xfId="36" applyFont="1" applyBorder="1">
      <alignment vertical="center"/>
    </xf>
    <xf numFmtId="0" fontId="25" fillId="0" borderId="17" xfId="36" applyFont="1" applyBorder="1" applyAlignment="1">
      <alignment horizontal="left" vertical="center" wrapText="1"/>
    </xf>
    <xf numFmtId="0" fontId="25" fillId="0" borderId="25" xfId="36" applyFont="1" applyBorder="1" applyAlignment="1">
      <alignment horizontal="left" vertical="center" wrapText="1"/>
    </xf>
    <xf numFmtId="0" fontId="25" fillId="0" borderId="34" xfId="36" applyFont="1" applyBorder="1" applyAlignment="1">
      <alignment horizontal="left" vertical="center" wrapText="1"/>
    </xf>
    <xf numFmtId="0" fontId="25" fillId="0" borderId="17" xfId="36" applyFont="1" applyBorder="1" applyAlignment="1">
      <alignment horizontal="left" vertical="center" wrapText="1" indent="1"/>
    </xf>
    <xf numFmtId="0" fontId="25" fillId="0" borderId="25" xfId="36" applyFont="1" applyBorder="1" applyAlignment="1">
      <alignment horizontal="left" vertical="center" wrapText="1" indent="1"/>
    </xf>
    <xf numFmtId="0" fontId="25" fillId="0" borderId="34" xfId="36" applyFont="1" applyBorder="1" applyAlignment="1">
      <alignment horizontal="left" vertical="center" wrapText="1" indent="1"/>
    </xf>
    <xf numFmtId="0" fontId="25" fillId="0" borderId="13" xfId="36" applyFont="1" applyBorder="1" applyAlignment="1">
      <alignment vertical="center" wrapText="1"/>
    </xf>
    <xf numFmtId="0" fontId="25" fillId="0" borderId="25" xfId="36" applyFont="1" applyBorder="1" applyAlignment="1">
      <alignment horizontal="left" vertical="top" wrapText="1" indent="1"/>
    </xf>
    <xf numFmtId="0" fontId="25" fillId="0" borderId="34" xfId="36" applyFont="1" applyBorder="1" applyAlignment="1">
      <alignment horizontal="left" vertical="top" wrapText="1" indent="1"/>
    </xf>
    <xf numFmtId="0" fontId="25" fillId="0" borderId="25" xfId="36" applyFont="1" applyBorder="1" applyAlignment="1">
      <alignment horizontal="left" vertical="center" indent="1"/>
    </xf>
    <xf numFmtId="0" fontId="25" fillId="0" borderId="34" xfId="36" applyFont="1" applyBorder="1" applyAlignment="1">
      <alignment horizontal="left" vertical="center" indent="1"/>
    </xf>
    <xf numFmtId="0" fontId="24" fillId="0" borderId="10" xfId="36" applyFont="1" applyBorder="1" applyAlignment="1">
      <alignment horizontal="center" vertical="center"/>
    </xf>
    <xf numFmtId="0" fontId="24" fillId="0" borderId="20" xfId="36" applyFont="1" applyBorder="1" applyAlignment="1">
      <alignment horizontal="center" vertical="center"/>
    </xf>
    <xf numFmtId="0" fontId="24" fillId="0" borderId="11" xfId="36" applyFont="1" applyBorder="1" applyAlignment="1">
      <alignment horizontal="center" vertical="center"/>
    </xf>
    <xf numFmtId="0" fontId="24" fillId="0" borderId="21" xfId="36" applyFont="1" applyBorder="1" applyAlignment="1">
      <alignment horizontal="center" vertical="center"/>
    </xf>
    <xf numFmtId="0" fontId="24" fillId="0" borderId="12" xfId="36" applyFont="1" applyBorder="1" applyAlignment="1">
      <alignment horizontal="center" vertical="center"/>
    </xf>
    <xf numFmtId="0" fontId="24" fillId="0" borderId="22" xfId="36" applyFont="1" applyBorder="1" applyAlignment="1">
      <alignment horizontal="center" vertical="center"/>
    </xf>
    <xf numFmtId="0" fontId="11" fillId="0" borderId="29" xfId="36" applyBorder="1">
      <alignment vertical="center"/>
    </xf>
    <xf numFmtId="0" fontId="24" fillId="0" borderId="0" xfId="36" applyFont="1" applyAlignment="1">
      <alignment horizontal="center" vertical="center"/>
    </xf>
    <xf numFmtId="0" fontId="27" fillId="0" borderId="0" xfId="36" applyFont="1" applyAlignment="1">
      <alignment horizontal="center" vertical="center"/>
    </xf>
    <xf numFmtId="0" fontId="11" fillId="0" borderId="37" xfId="36" applyBorder="1">
      <alignment vertical="center"/>
    </xf>
    <xf numFmtId="0" fontId="11" fillId="0" borderId="10" xfId="36" applyBorder="1">
      <alignment vertical="center"/>
    </xf>
    <xf numFmtId="0" fontId="11" fillId="0" borderId="11" xfId="36" applyBorder="1">
      <alignment vertical="center"/>
    </xf>
    <xf numFmtId="0" fontId="11" fillId="0" borderId="12" xfId="36" applyBorder="1">
      <alignment vertical="center"/>
    </xf>
    <xf numFmtId="0" fontId="23" fillId="0" borderId="0" xfId="36" applyFont="1" applyAlignment="1">
      <alignment horizontal="center" vertical="center"/>
    </xf>
    <xf numFmtId="0" fontId="11" fillId="0" borderId="0" xfId="36">
      <alignment vertical="center"/>
    </xf>
    <xf numFmtId="0" fontId="11" fillId="0" borderId="21" xfId="36" applyBorder="1">
      <alignment vertical="center"/>
    </xf>
    <xf numFmtId="0" fontId="11" fillId="0" borderId="38" xfId="36" applyBorder="1">
      <alignment vertical="center"/>
    </xf>
    <xf numFmtId="0" fontId="11" fillId="0" borderId="30" xfId="36" applyBorder="1">
      <alignment vertical="center"/>
    </xf>
    <xf numFmtId="0" fontId="11" fillId="0" borderId="29" xfId="36" applyBorder="1" applyAlignment="1">
      <alignment horizontal="center" vertical="center"/>
    </xf>
    <xf numFmtId="0" fontId="24" fillId="0" borderId="0" xfId="36" applyFont="1">
      <alignment vertical="center"/>
    </xf>
    <xf numFmtId="0" fontId="23" fillId="0" borderId="0" xfId="36" applyFont="1">
      <alignment vertical="center"/>
    </xf>
    <xf numFmtId="0" fontId="11" fillId="0" borderId="30" xfId="36" applyBorder="1" applyAlignment="1">
      <alignment horizontal="center" vertical="center"/>
    </xf>
    <xf numFmtId="0" fontId="24" fillId="0" borderId="0" xfId="36" applyFont="1" applyAlignment="1">
      <alignment horizontal="left" vertical="center"/>
    </xf>
    <xf numFmtId="0" fontId="24" fillId="0" borderId="21" xfId="36" applyFont="1" applyBorder="1" applyAlignment="1">
      <alignment horizontal="left" vertical="center"/>
    </xf>
    <xf numFmtId="0" fontId="23" fillId="0" borderId="24" xfId="36" applyFont="1" applyBorder="1" applyAlignment="1">
      <alignment horizontal="center" vertical="center"/>
    </xf>
    <xf numFmtId="0" fontId="25" fillId="0" borderId="14" xfId="36" applyFont="1" applyBorder="1" applyAlignment="1">
      <alignment horizontal="center" vertical="center" textRotation="255"/>
    </xf>
    <xf numFmtId="0" fontId="25" fillId="0" borderId="15" xfId="36" applyFont="1" applyBorder="1" applyAlignment="1">
      <alignment horizontal="center" vertical="center" textRotation="255"/>
    </xf>
    <xf numFmtId="0" fontId="25" fillId="0" borderId="16" xfId="36" applyFont="1" applyBorder="1" applyAlignment="1">
      <alignment horizontal="center" vertical="center" textRotation="255"/>
    </xf>
    <xf numFmtId="0" fontId="29" fillId="0" borderId="14" xfId="36" applyFont="1" applyBorder="1" applyAlignment="1">
      <alignment horizontal="center" vertical="center" wrapText="1"/>
    </xf>
    <xf numFmtId="0" fontId="29" fillId="0" borderId="15" xfId="36" applyFont="1" applyBorder="1" applyAlignment="1">
      <alignment horizontal="center" vertical="center" wrapText="1"/>
    </xf>
    <xf numFmtId="0" fontId="29" fillId="0" borderId="16" xfId="36" applyFont="1" applyBorder="1" applyAlignment="1">
      <alignment horizontal="center" vertical="center" wrapText="1"/>
    </xf>
    <xf numFmtId="0" fontId="25" fillId="0" borderId="23" xfId="36" applyFont="1" applyBorder="1" applyAlignment="1">
      <alignment horizontal="left" vertical="center" wrapText="1" indent="1"/>
    </xf>
    <xf numFmtId="0" fontId="25" fillId="0" borderId="31" xfId="36" applyFont="1" applyBorder="1" applyAlignment="1">
      <alignment horizontal="left" vertical="center" wrapText="1" indent="1"/>
    </xf>
    <xf numFmtId="0" fontId="25" fillId="0" borderId="0" xfId="36" applyFont="1" applyAlignment="1">
      <alignment horizontal="left" vertical="center" wrapText="1" indent="1"/>
    </xf>
    <xf numFmtId="0" fontId="25" fillId="0" borderId="32" xfId="36" applyFont="1" applyBorder="1" applyAlignment="1">
      <alignment horizontal="left" vertical="center" wrapText="1" indent="1"/>
    </xf>
    <xf numFmtId="0" fontId="25" fillId="0" borderId="24" xfId="36" applyFont="1" applyBorder="1" applyAlignment="1">
      <alignment horizontal="left" vertical="center" wrapText="1" indent="1"/>
    </xf>
    <xf numFmtId="0" fontId="25" fillId="0" borderId="33" xfId="36" applyFont="1" applyBorder="1" applyAlignment="1">
      <alignment horizontal="left" vertical="center" wrapText="1" indent="1"/>
    </xf>
    <xf numFmtId="0" fontId="24" fillId="0" borderId="10" xfId="36" applyFont="1" applyBorder="1" applyAlignment="1">
      <alignment vertical="center" textRotation="255"/>
    </xf>
    <xf numFmtId="0" fontId="11" fillId="0" borderId="20" xfId="36" applyBorder="1">
      <alignment vertical="center"/>
    </xf>
    <xf numFmtId="0" fontId="24" fillId="0" borderId="11" xfId="36" applyFont="1" applyBorder="1" applyAlignment="1">
      <alignment vertical="center" textRotation="255"/>
    </xf>
    <xf numFmtId="0" fontId="24" fillId="0" borderId="12" xfId="36" applyFont="1" applyBorder="1" applyAlignment="1">
      <alignment vertical="center" textRotation="255"/>
    </xf>
    <xf numFmtId="0" fontId="11" fillId="0" borderId="22" xfId="36" applyBorder="1">
      <alignment vertical="center"/>
    </xf>
    <xf numFmtId="49" fontId="36" fillId="0" borderId="0" xfId="0" applyNumberFormat="1" applyFont="1" applyAlignment="1">
      <alignment horizontal="left" vertical="center"/>
    </xf>
    <xf numFmtId="38" fontId="39" fillId="0" borderId="25" xfId="46" applyFont="1" applyFill="1" applyBorder="1" applyAlignment="1">
      <alignment horizontal="right" vertical="center" shrinkToFit="1"/>
    </xf>
    <xf numFmtId="0" fontId="0" fillId="0" borderId="0" xfId="0">
      <alignment vertical="center"/>
    </xf>
    <xf numFmtId="0" fontId="0" fillId="0" borderId="14" xfId="0" applyBorder="1" applyAlignment="1">
      <alignment horizontal="left" vertical="center"/>
    </xf>
    <xf numFmtId="0" fontId="0" fillId="0" borderId="31" xfId="0" applyBorder="1" applyAlignment="1">
      <alignment horizontal="left" vertical="center"/>
    </xf>
    <xf numFmtId="38" fontId="39" fillId="24" borderId="25" xfId="46" applyFont="1" applyFill="1" applyBorder="1" applyAlignment="1">
      <alignment horizontal="right" vertical="center"/>
    </xf>
    <xf numFmtId="0" fontId="0" fillId="0" borderId="15" xfId="0" applyBorder="1" applyAlignment="1">
      <alignment horizontal="center" vertical="center"/>
    </xf>
    <xf numFmtId="0" fontId="0" fillId="0" borderId="32" xfId="0" applyBorder="1" applyAlignment="1">
      <alignment horizontal="center" vertical="center"/>
    </xf>
    <xf numFmtId="0" fontId="0" fillId="0" borderId="15" xfId="0" applyBorder="1" applyAlignment="1">
      <alignment horizontal="center" vertical="center" wrapText="1"/>
    </xf>
    <xf numFmtId="0" fontId="0" fillId="0" borderId="32" xfId="0" applyBorder="1" applyAlignment="1">
      <alignment horizontal="center" vertical="center" wrapText="1"/>
    </xf>
    <xf numFmtId="49" fontId="0" fillId="0" borderId="16" xfId="0" applyNumberFormat="1" applyBorder="1" applyAlignment="1">
      <alignment horizontal="center" vertical="center"/>
    </xf>
    <xf numFmtId="49" fontId="0" fillId="0" borderId="33" xfId="0" applyNumberFormat="1" applyBorder="1" applyAlignment="1">
      <alignment horizontal="center" vertical="center"/>
    </xf>
    <xf numFmtId="0" fontId="0" fillId="0" borderId="16" xfId="0" applyBorder="1" applyAlignment="1">
      <alignment horizontal="center" vertical="center" wrapText="1"/>
    </xf>
    <xf numFmtId="0" fontId="0" fillId="0" borderId="33" xfId="0" applyBorder="1" applyAlignment="1">
      <alignment horizontal="center" vertical="center" wrapText="1"/>
    </xf>
    <xf numFmtId="0" fontId="0" fillId="0" borderId="16" xfId="0" applyBorder="1" applyAlignment="1">
      <alignment horizontal="center" vertical="center"/>
    </xf>
    <xf numFmtId="0" fontId="0" fillId="0" borderId="33" xfId="0" applyBorder="1" applyAlignment="1">
      <alignment horizontal="center" vertical="center"/>
    </xf>
    <xf numFmtId="0" fontId="0" fillId="0" borderId="17" xfId="0" applyBorder="1" applyAlignment="1">
      <alignment horizontal="center" vertical="center" shrinkToFit="1"/>
    </xf>
    <xf numFmtId="0" fontId="0" fillId="0" borderId="25" xfId="0" applyBorder="1" applyAlignment="1">
      <alignment horizontal="center" vertical="center" shrinkToFit="1"/>
    </xf>
    <xf numFmtId="0" fontId="0" fillId="0" borderId="34" xfId="0" applyBorder="1" applyAlignment="1">
      <alignment horizontal="center" vertical="center" shrinkToFit="1"/>
    </xf>
    <xf numFmtId="0" fontId="38" fillId="0" borderId="17" xfId="0" applyFont="1" applyBorder="1" applyAlignment="1">
      <alignment horizontal="center" vertical="center" shrinkToFit="1"/>
    </xf>
    <xf numFmtId="0" fontId="38" fillId="0" borderId="34" xfId="0" applyFont="1" applyBorder="1" applyAlignment="1">
      <alignment horizontal="center" vertical="center" shrinkToFit="1"/>
    </xf>
    <xf numFmtId="0" fontId="0" fillId="0" borderId="17" xfId="0" applyBorder="1" applyAlignment="1">
      <alignment horizontal="distributed" vertical="center" justifyLastLine="1"/>
    </xf>
    <xf numFmtId="0" fontId="0" fillId="0" borderId="34" xfId="0" applyBorder="1" applyAlignment="1">
      <alignment horizontal="distributed" vertical="center" justifyLastLine="1"/>
    </xf>
    <xf numFmtId="38" fontId="39" fillId="0" borderId="56" xfId="46" applyFont="1" applyBorder="1" applyAlignment="1">
      <alignment horizontal="right" vertical="center"/>
    </xf>
    <xf numFmtId="0" fontId="0" fillId="0" borderId="153" xfId="0" applyBorder="1" applyAlignment="1">
      <alignment horizontal="center" vertical="center"/>
    </xf>
    <xf numFmtId="0" fontId="0" fillId="0" borderId="155" xfId="0" applyBorder="1" applyAlignment="1">
      <alignment horizontal="center" vertical="center"/>
    </xf>
    <xf numFmtId="0" fontId="0" fillId="0" borderId="48" xfId="0" applyBorder="1" applyAlignment="1">
      <alignment horizontal="right" vertical="center"/>
    </xf>
    <xf numFmtId="0" fontId="0" fillId="0" borderId="48" xfId="0" applyBorder="1">
      <alignment vertical="center"/>
    </xf>
    <xf numFmtId="0" fontId="38" fillId="0" borderId="61" xfId="0" applyFont="1" applyBorder="1">
      <alignment vertical="center"/>
    </xf>
    <xf numFmtId="0" fontId="0" fillId="0" borderId="61" xfId="0" applyBorder="1">
      <alignment vertical="center"/>
    </xf>
    <xf numFmtId="38" fontId="39" fillId="28" borderId="25" xfId="46" applyFont="1" applyFill="1" applyBorder="1" applyAlignment="1">
      <alignment horizontal="right" vertical="center"/>
    </xf>
    <xf numFmtId="0" fontId="38" fillId="0" borderId="25" xfId="0" applyFont="1" applyBorder="1" applyAlignment="1">
      <alignment vertical="center" shrinkToFit="1"/>
    </xf>
    <xf numFmtId="0" fontId="38" fillId="0" borderId="25" xfId="0" applyFont="1" applyBorder="1">
      <alignment vertical="center"/>
    </xf>
    <xf numFmtId="38" fontId="39" fillId="0" borderId="25" xfId="46" applyFont="1" applyBorder="1" applyAlignment="1">
      <alignment horizontal="right" vertical="center"/>
    </xf>
    <xf numFmtId="0" fontId="0" fillId="0" borderId="23" xfId="0" applyBorder="1" applyAlignment="1">
      <alignment horizontal="right" vertical="center"/>
    </xf>
    <xf numFmtId="0" fontId="38" fillId="0" borderId="0" xfId="0" applyFont="1" applyAlignment="1">
      <alignment vertical="center" shrinkToFit="1"/>
    </xf>
    <xf numFmtId="0" fontId="0" fillId="0" borderId="136" xfId="0" applyBorder="1">
      <alignment vertical="center"/>
    </xf>
    <xf numFmtId="0" fontId="0" fillId="0" borderId="58" xfId="0" applyBorder="1">
      <alignment vertical="center"/>
    </xf>
    <xf numFmtId="0" fontId="0" fillId="0" borderId="135" xfId="0" applyBorder="1">
      <alignment vertical="center"/>
    </xf>
    <xf numFmtId="0" fontId="0" fillId="0" borderId="136" xfId="0" applyBorder="1" applyAlignment="1">
      <alignment horizontal="center" vertical="center"/>
    </xf>
    <xf numFmtId="0" fontId="0" fillId="0" borderId="135" xfId="0" applyBorder="1" applyAlignment="1">
      <alignment horizontal="center" vertical="center"/>
    </xf>
    <xf numFmtId="0" fontId="0" fillId="0" borderId="14" xfId="0" applyBorder="1" applyAlignment="1">
      <alignment horizontal="distributed" vertical="center" justifyLastLine="1"/>
    </xf>
    <xf numFmtId="0" fontId="0" fillId="0" borderId="23" xfId="0" applyBorder="1" applyAlignment="1">
      <alignment horizontal="distributed" vertical="center" justifyLastLine="1"/>
    </xf>
    <xf numFmtId="0" fontId="0" fillId="0" borderId="31" xfId="0" applyBorder="1" applyAlignment="1">
      <alignment horizontal="distributed" vertical="center" justifyLastLine="1"/>
    </xf>
    <xf numFmtId="0" fontId="0" fillId="0" borderId="15" xfId="0" applyBorder="1" applyAlignment="1">
      <alignment horizontal="distributed" vertical="center" justifyLastLine="1"/>
    </xf>
    <xf numFmtId="0" fontId="0" fillId="0" borderId="0" xfId="0" applyAlignment="1">
      <alignment horizontal="distributed" vertical="center" justifyLastLine="1"/>
    </xf>
    <xf numFmtId="0" fontId="0" fillId="0" borderId="32" xfId="0" applyBorder="1" applyAlignment="1">
      <alignment horizontal="distributed" vertical="center" justifyLastLine="1"/>
    </xf>
    <xf numFmtId="0" fontId="0" fillId="0" borderId="16" xfId="0" applyBorder="1" applyAlignment="1">
      <alignment horizontal="distributed" vertical="center" justifyLastLine="1"/>
    </xf>
    <xf numFmtId="0" fontId="0" fillId="0" borderId="24" xfId="0" applyBorder="1" applyAlignment="1">
      <alignment horizontal="distributed" vertical="center" justifyLastLine="1"/>
    </xf>
    <xf numFmtId="0" fontId="0" fillId="0" borderId="33" xfId="0" applyBorder="1" applyAlignment="1">
      <alignment horizontal="distributed" vertical="center" justifyLastLine="1"/>
    </xf>
    <xf numFmtId="0" fontId="40" fillId="0" borderId="50" xfId="0" applyFont="1" applyBorder="1" applyAlignment="1">
      <alignment horizontal="center" vertical="center"/>
    </xf>
    <xf numFmtId="0" fontId="40" fillId="0" borderId="166" xfId="0" applyFont="1" applyBorder="1" applyAlignment="1">
      <alignment horizontal="center" vertical="center"/>
    </xf>
    <xf numFmtId="0" fontId="40" fillId="0" borderId="10" xfId="0" applyFont="1" applyBorder="1" applyAlignment="1">
      <alignment horizontal="center" vertical="center"/>
    </xf>
    <xf numFmtId="0" fontId="0" fillId="0" borderId="20" xfId="0" applyBorder="1">
      <alignment vertical="center"/>
    </xf>
    <xf numFmtId="177" fontId="35" fillId="0" borderId="160" xfId="0" applyNumberFormat="1" applyFont="1" applyBorder="1" applyAlignment="1">
      <alignment horizontal="center" vertical="center"/>
    </xf>
    <xf numFmtId="0" fontId="35" fillId="0" borderId="161" xfId="0" applyFont="1" applyBorder="1" applyAlignment="1">
      <alignment horizontal="center" vertical="center"/>
    </xf>
    <xf numFmtId="0" fontId="40" fillId="0" borderId="88" xfId="0" applyFont="1" applyBorder="1" applyAlignment="1">
      <alignment horizontal="center" vertical="center"/>
    </xf>
    <xf numFmtId="0" fontId="0" fillId="0" borderId="98" xfId="0" applyBorder="1">
      <alignment vertical="center"/>
    </xf>
    <xf numFmtId="0" fontId="0" fillId="0" borderId="89" xfId="0" applyBorder="1">
      <alignment vertical="center"/>
    </xf>
    <xf numFmtId="0" fontId="40" fillId="0" borderId="88" xfId="0" applyFont="1" applyBorder="1" applyAlignment="1">
      <alignment horizontal="distributed" vertical="center"/>
    </xf>
    <xf numFmtId="0" fontId="40" fillId="0" borderId="88" xfId="0" applyFont="1" applyBorder="1" applyAlignment="1">
      <alignment horizontal="center" vertical="center" wrapText="1"/>
    </xf>
    <xf numFmtId="0" fontId="0" fillId="0" borderId="98" xfId="0" applyBorder="1" applyAlignment="1">
      <alignment vertical="center" wrapText="1"/>
    </xf>
    <xf numFmtId="0" fontId="37" fillId="0" borderId="44" xfId="0" applyFont="1" applyBorder="1" applyAlignment="1">
      <alignment horizontal="center" vertical="center" wrapText="1"/>
    </xf>
    <xf numFmtId="0" fontId="0" fillId="0" borderId="45" xfId="0" applyBorder="1">
      <alignment vertical="center"/>
    </xf>
    <xf numFmtId="0" fontId="37" fillId="0" borderId="163" xfId="0" applyFont="1" applyBorder="1" applyAlignment="1">
      <alignment horizontal="center" vertical="center" wrapText="1"/>
    </xf>
    <xf numFmtId="0" fontId="0" fillId="0" borderId="164" xfId="0" applyBorder="1">
      <alignment vertical="center"/>
    </xf>
    <xf numFmtId="0" fontId="37" fillId="0" borderId="145" xfId="0" applyFont="1" applyBorder="1" applyAlignment="1">
      <alignment horizontal="center" vertical="center" wrapText="1"/>
    </xf>
    <xf numFmtId="0" fontId="0" fillId="0" borderId="146" xfId="0" applyBorder="1">
      <alignment vertical="center"/>
    </xf>
    <xf numFmtId="0" fontId="41" fillId="0" borderId="58" xfId="0" applyFont="1" applyBorder="1" applyAlignment="1">
      <alignment vertical="center" wrapText="1"/>
    </xf>
    <xf numFmtId="0" fontId="0" fillId="0" borderId="59" xfId="0" applyBorder="1">
      <alignment vertical="center"/>
    </xf>
    <xf numFmtId="0" fontId="37" fillId="0" borderId="58" xfId="0" applyFont="1" applyBorder="1" applyAlignment="1">
      <alignment horizontal="center" vertical="center" wrapText="1"/>
    </xf>
    <xf numFmtId="0" fontId="40" fillId="0" borderId="0" xfId="0" applyFont="1" applyAlignment="1">
      <alignment horizontal="center" vertical="center"/>
    </xf>
    <xf numFmtId="0" fontId="40" fillId="0" borderId="0" xfId="0" applyFont="1" applyAlignment="1">
      <alignment horizontal="distributed" vertical="center"/>
    </xf>
    <xf numFmtId="0" fontId="37" fillId="0" borderId="0" xfId="0" applyFont="1" applyAlignment="1">
      <alignment horizontal="distributed" vertical="center"/>
    </xf>
    <xf numFmtId="0" fontId="40" fillId="0" borderId="28" xfId="0" applyFont="1" applyBorder="1" applyAlignment="1">
      <alignment horizontal="center" vertical="center" shrinkToFit="1"/>
    </xf>
    <xf numFmtId="0" fontId="40" fillId="0" borderId="10" xfId="0" applyFont="1" applyBorder="1">
      <alignment vertical="center"/>
    </xf>
    <xf numFmtId="0" fontId="40" fillId="0" borderId="48" xfId="0" applyFont="1" applyBorder="1">
      <alignment vertical="center"/>
    </xf>
    <xf numFmtId="0" fontId="40" fillId="0" borderId="55" xfId="0" applyFont="1" applyBorder="1">
      <alignment vertical="center"/>
    </xf>
    <xf numFmtId="0" fontId="40" fillId="0" borderId="139" xfId="0" applyFont="1" applyBorder="1">
      <alignment vertical="center"/>
    </xf>
    <xf numFmtId="0" fontId="40" fillId="0" borderId="20" xfId="0" applyFont="1" applyBorder="1">
      <alignment vertical="center"/>
    </xf>
    <xf numFmtId="0" fontId="40" fillId="0" borderId="73" xfId="0" applyFont="1" applyBorder="1">
      <alignment vertical="center"/>
    </xf>
    <xf numFmtId="0" fontId="40" fillId="0" borderId="14" xfId="0" applyFont="1" applyBorder="1">
      <alignment vertical="center"/>
    </xf>
    <xf numFmtId="0" fontId="40" fillId="0" borderId="23" xfId="0" applyFont="1" applyBorder="1">
      <alignment vertical="center"/>
    </xf>
    <xf numFmtId="0" fontId="40" fillId="0" borderId="31" xfId="0" applyFont="1" applyBorder="1">
      <alignment vertical="center"/>
    </xf>
    <xf numFmtId="0" fontId="40" fillId="0" borderId="28" xfId="0" applyFont="1" applyBorder="1" applyAlignment="1">
      <alignment horizontal="center" vertical="center"/>
    </xf>
    <xf numFmtId="0" fontId="40" fillId="0" borderId="22" xfId="0" applyFont="1" applyBorder="1" applyAlignment="1">
      <alignment horizontal="center" vertical="center"/>
    </xf>
    <xf numFmtId="0" fontId="40" fillId="0" borderId="54" xfId="0" applyFont="1" applyBorder="1" applyAlignment="1">
      <alignment horizontal="center" vertical="center"/>
    </xf>
    <xf numFmtId="0" fontId="40" fillId="0" borderId="72" xfId="0" applyFont="1" applyBorder="1" applyAlignment="1">
      <alignment horizontal="center" vertical="center"/>
    </xf>
    <xf numFmtId="0" fontId="40" fillId="0" borderId="12" xfId="0" applyFont="1" applyBorder="1" applyAlignment="1">
      <alignment horizontal="center" vertical="center"/>
    </xf>
    <xf numFmtId="0" fontId="41" fillId="0" borderId="11" xfId="0" applyFont="1" applyBorder="1" applyAlignment="1">
      <alignment horizontal="right" vertical="top"/>
    </xf>
    <xf numFmtId="0" fontId="41" fillId="0" borderId="0" xfId="0" applyFont="1" applyAlignment="1">
      <alignment horizontal="right" vertical="top"/>
    </xf>
    <xf numFmtId="0" fontId="41" fillId="0" borderId="32" xfId="0" applyFont="1" applyBorder="1" applyAlignment="1">
      <alignment horizontal="right" vertical="top"/>
    </xf>
    <xf numFmtId="0" fontId="41" fillId="0" borderId="15" xfId="0" applyFont="1" applyBorder="1" applyAlignment="1">
      <alignment horizontal="right" vertical="top"/>
    </xf>
    <xf numFmtId="0" fontId="41" fillId="0" borderId="77" xfId="0" applyFont="1" applyBorder="1" applyAlignment="1">
      <alignment horizontal="right" vertical="top"/>
    </xf>
    <xf numFmtId="0" fontId="41" fillId="0" borderId="21" xfId="0" applyFont="1" applyBorder="1" applyAlignment="1">
      <alignment horizontal="right" vertical="top"/>
    </xf>
    <xf numFmtId="38" fontId="40" fillId="0" borderId="12" xfId="0" applyNumberFormat="1" applyFont="1" applyBorder="1">
      <alignment vertical="center"/>
    </xf>
    <xf numFmtId="0" fontId="40" fillId="0" borderId="28" xfId="0" applyFont="1" applyBorder="1">
      <alignment vertical="center"/>
    </xf>
    <xf numFmtId="0" fontId="40" fillId="0" borderId="72" xfId="0" applyFont="1" applyBorder="1">
      <alignment vertical="center"/>
    </xf>
    <xf numFmtId="38" fontId="40" fillId="0" borderId="54" xfId="0" applyNumberFormat="1" applyFont="1" applyBorder="1">
      <alignment vertical="center"/>
    </xf>
    <xf numFmtId="0" fontId="40" fillId="0" borderId="137" xfId="0" applyFont="1" applyBorder="1">
      <alignment vertical="center"/>
    </xf>
    <xf numFmtId="38" fontId="40" fillId="0" borderId="28" xfId="46" applyFont="1" applyBorder="1">
      <alignment vertical="center"/>
    </xf>
    <xf numFmtId="0" fontId="40" fillId="0" borderId="22" xfId="0" applyFont="1" applyBorder="1">
      <alignment vertical="center"/>
    </xf>
    <xf numFmtId="3" fontId="40" fillId="0" borderId="54" xfId="0" applyNumberFormat="1" applyFont="1" applyBorder="1">
      <alignment vertical="center"/>
    </xf>
    <xf numFmtId="3" fontId="40" fillId="0" borderId="28" xfId="0" applyNumberFormat="1" applyFont="1" applyBorder="1">
      <alignment vertical="center"/>
    </xf>
    <xf numFmtId="3" fontId="40" fillId="0" borderId="72" xfId="0" applyNumberFormat="1" applyFont="1" applyBorder="1">
      <alignment vertical="center"/>
    </xf>
    <xf numFmtId="0" fontId="40" fillId="0" borderId="54" xfId="0" applyFont="1" applyBorder="1">
      <alignment vertical="center"/>
    </xf>
    <xf numFmtId="38" fontId="40" fillId="0" borderId="137" xfId="46" applyFont="1" applyBorder="1">
      <alignment vertical="center"/>
    </xf>
    <xf numFmtId="38" fontId="40" fillId="0" borderId="22" xfId="46" applyFont="1" applyBorder="1">
      <alignment vertical="center"/>
    </xf>
    <xf numFmtId="38" fontId="40" fillId="0" borderId="72" xfId="46" applyFont="1" applyBorder="1">
      <alignment vertical="center"/>
    </xf>
    <xf numFmtId="178" fontId="40" fillId="0" borderId="28" xfId="0" applyNumberFormat="1" applyFont="1" applyBorder="1">
      <alignment vertical="center"/>
    </xf>
    <xf numFmtId="178" fontId="40" fillId="0" borderId="22" xfId="0" applyNumberFormat="1" applyFont="1" applyBorder="1">
      <alignment vertical="center"/>
    </xf>
    <xf numFmtId="3" fontId="40" fillId="0" borderId="12" xfId="0" applyNumberFormat="1" applyFont="1" applyBorder="1">
      <alignment vertical="center"/>
    </xf>
    <xf numFmtId="3" fontId="40" fillId="0" borderId="22" xfId="0" applyNumberFormat="1" applyFont="1" applyBorder="1">
      <alignment vertical="center"/>
    </xf>
    <xf numFmtId="0" fontId="40" fillId="0" borderId="48" xfId="0" applyFont="1" applyBorder="1" applyAlignment="1">
      <alignment horizontal="center" vertical="center"/>
    </xf>
    <xf numFmtId="0" fontId="40" fillId="0" borderId="20" xfId="0" applyFont="1" applyBorder="1" applyAlignment="1">
      <alignment horizontal="center" vertical="center"/>
    </xf>
    <xf numFmtId="0" fontId="40" fillId="0" borderId="11" xfId="0" applyFont="1" applyBorder="1" applyAlignment="1">
      <alignment horizontal="center" vertical="center"/>
    </xf>
    <xf numFmtId="0" fontId="40" fillId="0" borderId="21" xfId="0" applyFont="1" applyBorder="1" applyAlignment="1">
      <alignment horizontal="center" vertical="center"/>
    </xf>
    <xf numFmtId="0" fontId="40" fillId="0" borderId="32" xfId="0" applyFont="1" applyBorder="1" applyAlignment="1">
      <alignment horizontal="center" vertical="center"/>
    </xf>
    <xf numFmtId="0" fontId="40" fillId="0" borderId="15" xfId="0" applyFont="1" applyBorder="1" applyAlignment="1">
      <alignment horizontal="center" vertical="center" wrapText="1"/>
    </xf>
    <xf numFmtId="0" fontId="40" fillId="0" borderId="0" xfId="0" applyFont="1" applyAlignment="1">
      <alignment horizontal="center" vertical="center" wrapText="1"/>
    </xf>
    <xf numFmtId="0" fontId="40" fillId="0" borderId="77" xfId="0" applyFont="1" applyBorder="1" applyAlignment="1">
      <alignment horizontal="center" vertical="center" wrapText="1"/>
    </xf>
    <xf numFmtId="0" fontId="40" fillId="0" borderId="54" xfId="0" applyFont="1" applyBorder="1" applyAlignment="1">
      <alignment horizontal="center" vertical="center" wrapText="1"/>
    </xf>
    <xf numFmtId="0" fontId="40" fillId="0" borderId="28" xfId="0" applyFont="1" applyBorder="1" applyAlignment="1">
      <alignment horizontal="center" vertical="center" wrapText="1"/>
    </xf>
    <xf numFmtId="0" fontId="40" fillId="0" borderId="137" xfId="0" applyFont="1" applyBorder="1" applyAlignment="1">
      <alignment horizontal="center" vertical="center" wrapText="1"/>
    </xf>
    <xf numFmtId="0" fontId="40" fillId="0" borderId="21" xfId="0" applyFont="1" applyBorder="1" applyAlignment="1">
      <alignment horizontal="center" vertical="center" wrapText="1"/>
    </xf>
    <xf numFmtId="0" fontId="40" fillId="0" borderId="11" xfId="0" applyFont="1" applyBorder="1" applyAlignment="1">
      <alignment horizontal="distributed" vertical="center" justifyLastLine="1"/>
    </xf>
    <xf numFmtId="0" fontId="40" fillId="0" borderId="0" xfId="0" applyFont="1" applyAlignment="1">
      <alignment horizontal="distributed" vertical="center" justifyLastLine="1"/>
    </xf>
    <xf numFmtId="0" fontId="40" fillId="0" borderId="32" xfId="0" applyFont="1" applyBorder="1" applyAlignment="1">
      <alignment horizontal="distributed" vertical="center" justifyLastLine="1"/>
    </xf>
    <xf numFmtId="0" fontId="40" fillId="0" borderId="12" xfId="0" applyFont="1" applyBorder="1" applyAlignment="1">
      <alignment horizontal="distributed" vertical="center" justifyLastLine="1"/>
    </xf>
    <xf numFmtId="0" fontId="40" fillId="0" borderId="28" xfId="0" applyFont="1" applyBorder="1" applyAlignment="1">
      <alignment horizontal="distributed" vertical="center" justifyLastLine="1"/>
    </xf>
    <xf numFmtId="0" fontId="40" fillId="0" borderId="72" xfId="0" applyFont="1" applyBorder="1" applyAlignment="1">
      <alignment horizontal="distributed" vertical="center" justifyLastLine="1"/>
    </xf>
    <xf numFmtId="0" fontId="40" fillId="0" borderId="15" xfId="0" applyFont="1" applyBorder="1" applyAlignment="1">
      <alignment horizontal="center" vertical="center"/>
    </xf>
    <xf numFmtId="0" fontId="40" fillId="0" borderId="77" xfId="0" applyFont="1" applyBorder="1" applyAlignment="1">
      <alignment horizontal="center" vertical="center"/>
    </xf>
    <xf numFmtId="0" fontId="40" fillId="0" borderId="137" xfId="0" applyFont="1" applyBorder="1" applyAlignment="1">
      <alignment horizontal="center" vertical="center"/>
    </xf>
    <xf numFmtId="0" fontId="41" fillId="0" borderId="15" xfId="0" applyFont="1" applyBorder="1" applyAlignment="1">
      <alignment vertical="center" wrapText="1"/>
    </xf>
    <xf numFmtId="0" fontId="41" fillId="0" borderId="0" xfId="0" applyFont="1" applyAlignment="1">
      <alignment vertical="center" wrapText="1"/>
    </xf>
    <xf numFmtId="0" fontId="41" fillId="0" borderId="32" xfId="0" applyFont="1" applyBorder="1" applyAlignment="1">
      <alignment vertical="center" wrapText="1"/>
    </xf>
    <xf numFmtId="0" fontId="41" fillId="0" borderId="54" xfId="0" applyFont="1" applyBorder="1" applyAlignment="1">
      <alignment vertical="center" wrapText="1"/>
    </xf>
    <xf numFmtId="0" fontId="41" fillId="0" borderId="28" xfId="0" applyFont="1" applyBorder="1" applyAlignment="1">
      <alignment vertical="center" wrapText="1"/>
    </xf>
    <xf numFmtId="0" fontId="41" fillId="0" borderId="72" xfId="0" applyFont="1" applyBorder="1" applyAlignment="1">
      <alignment vertical="center" wrapText="1"/>
    </xf>
    <xf numFmtId="0" fontId="44" fillId="0" borderId="0" xfId="35" applyFont="1" applyAlignment="1" applyProtection="1">
      <alignment horizontal="center"/>
      <protection hidden="1"/>
    </xf>
    <xf numFmtId="0" fontId="45" fillId="0" borderId="24" xfId="35" applyFont="1" applyBorder="1" applyAlignment="1" applyProtection="1">
      <alignment horizontal="distributed" justifyLastLine="1"/>
      <protection hidden="1"/>
    </xf>
    <xf numFmtId="38" fontId="45" fillId="0" borderId="0" xfId="35" applyNumberFormat="1" applyFont="1" applyAlignment="1" applyProtection="1">
      <alignment horizontal="distributed" justifyLastLine="1"/>
      <protection hidden="1"/>
    </xf>
    <xf numFmtId="0" fontId="0" fillId="0" borderId="0" xfId="35" applyFont="1" applyAlignment="1" applyProtection="1">
      <alignment horizontal="distributed" justifyLastLine="1"/>
      <protection hidden="1"/>
    </xf>
    <xf numFmtId="182" fontId="44" fillId="0" borderId="192" xfId="35" applyNumberFormat="1" applyFont="1" applyBorder="1" applyAlignment="1" applyProtection="1">
      <alignment horizontal="center" vertical="center" shrinkToFit="1"/>
      <protection hidden="1"/>
    </xf>
    <xf numFmtId="0" fontId="12" fillId="0" borderId="181" xfId="35" applyBorder="1" applyAlignment="1" applyProtection="1">
      <alignment horizontal="distributed" justifyLastLine="1" shrinkToFit="1"/>
      <protection hidden="1"/>
    </xf>
    <xf numFmtId="0" fontId="12" fillId="0" borderId="188" xfId="35" applyBorder="1" applyAlignment="1" applyProtection="1">
      <alignment horizontal="distributed" justifyLastLine="1" shrinkToFit="1"/>
      <protection hidden="1"/>
    </xf>
    <xf numFmtId="0" fontId="12" fillId="0" borderId="195" xfId="35" applyBorder="1" applyAlignment="1" applyProtection="1">
      <alignment horizontal="distributed" justifyLastLine="1" shrinkToFit="1"/>
      <protection hidden="1"/>
    </xf>
    <xf numFmtId="0" fontId="12" fillId="25" borderId="200" xfId="35" applyFill="1" applyBorder="1" applyAlignment="1" applyProtection="1">
      <alignment shrinkToFit="1"/>
      <protection locked="0"/>
    </xf>
    <xf numFmtId="0" fontId="12" fillId="25" borderId="188" xfId="35" applyFill="1" applyBorder="1" applyAlignment="1" applyProtection="1">
      <alignment shrinkToFit="1"/>
      <protection locked="0"/>
    </xf>
    <xf numFmtId="0" fontId="12" fillId="25" borderId="195" xfId="35" applyFill="1" applyBorder="1" applyAlignment="1" applyProtection="1">
      <alignment shrinkToFit="1"/>
      <protection locked="0"/>
    </xf>
    <xf numFmtId="0" fontId="0" fillId="25" borderId="200" xfId="35" applyFont="1" applyFill="1" applyBorder="1" applyAlignment="1" applyProtection="1">
      <alignment horizontal="distributed" justifyLastLine="1" shrinkToFit="1"/>
      <protection locked="0"/>
    </xf>
    <xf numFmtId="0" fontId="0" fillId="25" borderId="188" xfId="35" applyFont="1" applyFill="1" applyBorder="1" applyAlignment="1" applyProtection="1">
      <alignment horizontal="distributed" justifyLastLine="1" shrinkToFit="1"/>
      <protection locked="0"/>
    </xf>
    <xf numFmtId="0" fontId="0" fillId="25" borderId="204" xfId="35" applyFont="1" applyFill="1" applyBorder="1" applyAlignment="1" applyProtection="1">
      <alignment horizontal="distributed" justifyLastLine="1" shrinkToFit="1"/>
      <protection locked="0"/>
    </xf>
    <xf numFmtId="0" fontId="12" fillId="0" borderId="182" xfId="35" applyBorder="1" applyAlignment="1" applyProtection="1">
      <alignment horizontal="distributed" justifyLastLine="1" shrinkToFit="1"/>
      <protection hidden="1"/>
    </xf>
    <xf numFmtId="0" fontId="12" fillId="0" borderId="177" xfId="35" applyBorder="1" applyAlignment="1" applyProtection="1">
      <alignment horizontal="distributed" justifyLastLine="1" shrinkToFit="1"/>
      <protection hidden="1"/>
    </xf>
    <xf numFmtId="0" fontId="12" fillId="0" borderId="194" xfId="35" applyBorder="1" applyAlignment="1" applyProtection="1">
      <alignment horizontal="distributed" justifyLastLine="1" shrinkToFit="1"/>
      <protection hidden="1"/>
    </xf>
    <xf numFmtId="0" fontId="0" fillId="25" borderId="199" xfId="35" applyFont="1" applyFill="1" applyBorder="1" applyAlignment="1" applyProtection="1">
      <alignment horizontal="center" shrinkToFit="1"/>
      <protection locked="0"/>
    </xf>
    <xf numFmtId="0" fontId="0" fillId="25" borderId="177" xfId="35" applyFont="1" applyFill="1" applyBorder="1" applyAlignment="1" applyProtection="1">
      <alignment horizontal="center" shrinkToFit="1"/>
      <protection locked="0"/>
    </xf>
    <xf numFmtId="0" fontId="0" fillId="25" borderId="180" xfId="35" applyFont="1" applyFill="1" applyBorder="1" applyAlignment="1" applyProtection="1">
      <alignment horizontal="center" shrinkToFit="1"/>
      <protection locked="0"/>
    </xf>
    <xf numFmtId="0" fontId="0" fillId="24" borderId="177" xfId="35" applyFont="1" applyFill="1" applyBorder="1" applyAlignment="1" applyProtection="1">
      <alignment horizontal="center" shrinkToFit="1"/>
      <protection locked="0"/>
    </xf>
    <xf numFmtId="38" fontId="6" fillId="24" borderId="199" xfId="33" applyFont="1" applyFill="1" applyBorder="1" applyAlignment="1" applyProtection="1">
      <alignment horizontal="center" shrinkToFit="1"/>
      <protection locked="0"/>
    </xf>
    <xf numFmtId="38" fontId="6" fillId="24" borderId="177" xfId="33" applyFont="1" applyFill="1" applyBorder="1" applyAlignment="1" applyProtection="1">
      <alignment horizontal="center" shrinkToFit="1"/>
      <protection locked="0"/>
    </xf>
    <xf numFmtId="0" fontId="0" fillId="0" borderId="177" xfId="35" applyFont="1" applyBorder="1" applyAlignment="1" applyProtection="1">
      <alignment horizontal="center" shrinkToFit="1"/>
      <protection hidden="1"/>
    </xf>
    <xf numFmtId="0" fontId="0" fillId="0" borderId="180" xfId="35" applyFont="1" applyBorder="1" applyAlignment="1" applyProtection="1">
      <alignment horizontal="center" shrinkToFit="1"/>
      <protection hidden="1"/>
    </xf>
    <xf numFmtId="38" fontId="6" fillId="24" borderId="199" xfId="33" applyFont="1" applyFill="1" applyBorder="1" applyAlignment="1" applyProtection="1">
      <alignment horizontal="distributed" justifyLastLine="1" shrinkToFit="1"/>
      <protection locked="0"/>
    </xf>
    <xf numFmtId="38" fontId="6" fillId="24" borderId="177" xfId="33" applyFont="1" applyFill="1" applyBorder="1" applyAlignment="1" applyProtection="1">
      <alignment horizontal="distributed" justifyLastLine="1" shrinkToFit="1"/>
      <protection locked="0"/>
    </xf>
    <xf numFmtId="38" fontId="6" fillId="24" borderId="194" xfId="33" applyFont="1" applyFill="1" applyBorder="1" applyAlignment="1" applyProtection="1">
      <alignment horizontal="distributed" justifyLastLine="1" shrinkToFit="1"/>
      <protection locked="0"/>
    </xf>
    <xf numFmtId="38" fontId="6" fillId="24" borderId="199" xfId="33" applyFont="1" applyFill="1" applyBorder="1" applyAlignment="1" applyProtection="1">
      <alignment horizontal="distributed" shrinkToFit="1"/>
      <protection locked="0"/>
    </xf>
    <xf numFmtId="38" fontId="6" fillId="24" borderId="177" xfId="33" applyFont="1" applyFill="1" applyBorder="1" applyAlignment="1" applyProtection="1">
      <alignment horizontal="distributed" shrinkToFit="1"/>
      <protection locked="0"/>
    </xf>
    <xf numFmtId="0" fontId="12" fillId="0" borderId="182" xfId="35" applyBorder="1" applyAlignment="1" applyProtection="1">
      <alignment horizontal="center" wrapText="1" shrinkToFit="1"/>
      <protection hidden="1"/>
    </xf>
    <xf numFmtId="0" fontId="12" fillId="0" borderId="177" xfId="35" applyBorder="1" applyAlignment="1" applyProtection="1">
      <alignment horizontal="center" wrapText="1" shrinkToFit="1"/>
      <protection hidden="1"/>
    </xf>
    <xf numFmtId="0" fontId="12" fillId="0" borderId="194" xfId="35" applyBorder="1" applyAlignment="1" applyProtection="1">
      <alignment horizontal="center" wrapText="1" shrinkToFit="1"/>
      <protection hidden="1"/>
    </xf>
    <xf numFmtId="0" fontId="0" fillId="24" borderId="199" xfId="35" applyFont="1" applyFill="1" applyBorder="1" applyAlignment="1" applyProtection="1">
      <alignment horizontal="center" shrinkToFit="1"/>
      <protection locked="0"/>
    </xf>
    <xf numFmtId="182" fontId="0" fillId="0" borderId="199" xfId="35" applyNumberFormat="1" applyFont="1" applyBorder="1" applyAlignment="1" applyProtection="1">
      <alignment horizontal="distributed" shrinkToFit="1"/>
      <protection hidden="1"/>
    </xf>
    <xf numFmtId="182" fontId="0" fillId="0" borderId="194" xfId="35" applyNumberFormat="1" applyFont="1" applyBorder="1" applyAlignment="1" applyProtection="1">
      <alignment horizontal="distributed" shrinkToFit="1"/>
      <protection hidden="1"/>
    </xf>
    <xf numFmtId="182" fontId="0" fillId="0" borderId="193" xfId="35" applyNumberFormat="1" applyFont="1" applyBorder="1" applyAlignment="1" applyProtection="1">
      <alignment horizontal="distributed" shrinkToFit="1"/>
      <protection hidden="1"/>
    </xf>
    <xf numFmtId="0" fontId="44" fillId="0" borderId="181" xfId="35" applyFont="1" applyBorder="1" applyAlignment="1">
      <alignment horizontal="center" shrinkToFit="1"/>
    </xf>
    <xf numFmtId="0" fontId="44" fillId="0" borderId="188" xfId="35" applyFont="1" applyBorder="1" applyAlignment="1">
      <alignment horizontal="center" shrinkToFit="1"/>
    </xf>
    <xf numFmtId="0" fontId="44" fillId="0" borderId="204" xfId="35" applyFont="1" applyBorder="1" applyAlignment="1">
      <alignment horizontal="center" shrinkToFit="1"/>
    </xf>
    <xf numFmtId="0" fontId="12" fillId="0" borderId="183" xfId="35" applyBorder="1" applyAlignment="1" applyProtection="1">
      <alignment horizontal="distributed" justifyLastLine="1" shrinkToFit="1"/>
      <protection hidden="1"/>
    </xf>
    <xf numFmtId="0" fontId="12" fillId="0" borderId="189" xfId="35" applyBorder="1" applyAlignment="1" applyProtection="1">
      <alignment horizontal="distributed" justifyLastLine="1" shrinkToFit="1"/>
      <protection hidden="1"/>
    </xf>
    <xf numFmtId="0" fontId="12" fillId="0" borderId="196" xfId="35" applyBorder="1" applyAlignment="1" applyProtection="1">
      <alignment horizontal="distributed" justifyLastLine="1" shrinkToFit="1"/>
      <protection hidden="1"/>
    </xf>
    <xf numFmtId="9" fontId="0" fillId="25" borderId="201" xfId="35" applyNumberFormat="1" applyFont="1" applyFill="1" applyBorder="1" applyAlignment="1" applyProtection="1">
      <alignment horizontal="center" shrinkToFit="1"/>
      <protection locked="0"/>
    </xf>
    <xf numFmtId="9" fontId="0" fillId="25" borderId="189" xfId="35" applyNumberFormat="1" applyFont="1" applyFill="1" applyBorder="1" applyAlignment="1" applyProtection="1">
      <alignment horizontal="center" shrinkToFit="1"/>
      <protection locked="0"/>
    </xf>
    <xf numFmtId="9" fontId="0" fillId="25" borderId="206" xfId="35" applyNumberFormat="1" applyFont="1" applyFill="1" applyBorder="1" applyAlignment="1" applyProtection="1">
      <alignment horizontal="center" shrinkToFit="1"/>
      <protection locked="0"/>
    </xf>
    <xf numFmtId="0" fontId="0" fillId="0" borderId="197" xfId="35" applyFont="1" applyBorder="1" applyAlignment="1" applyProtection="1">
      <alignment shrinkToFit="1"/>
      <protection hidden="1"/>
    </xf>
    <xf numFmtId="0" fontId="0" fillId="0" borderId="0" xfId="35" applyFont="1" applyAlignment="1" applyProtection="1">
      <alignment shrinkToFit="1"/>
      <protection hidden="1"/>
    </xf>
    <xf numFmtId="0" fontId="0" fillId="0" borderId="202" xfId="35" applyFont="1" applyBorder="1" applyAlignment="1" applyProtection="1">
      <alignment shrinkToFit="1"/>
      <protection hidden="1"/>
    </xf>
    <xf numFmtId="0" fontId="0" fillId="0" borderId="207" xfId="35" applyFont="1" applyBorder="1" applyAlignment="1" applyProtection="1">
      <alignment horizontal="left" shrinkToFit="1"/>
      <protection hidden="1"/>
    </xf>
    <xf numFmtId="0" fontId="0" fillId="0" borderId="208" xfId="35" applyFont="1" applyBorder="1" applyAlignment="1" applyProtection="1">
      <alignment horizontal="left" shrinkToFit="1"/>
      <protection hidden="1"/>
    </xf>
    <xf numFmtId="0" fontId="12" fillId="0" borderId="197" xfId="35" applyBorder="1" applyAlignment="1" applyProtection="1">
      <alignment horizontal="distributed" justifyLastLine="1" shrinkToFit="1"/>
      <protection hidden="1"/>
    </xf>
    <xf numFmtId="0" fontId="12" fillId="0" borderId="0" xfId="35" applyAlignment="1" applyProtection="1">
      <alignment horizontal="distributed" justifyLastLine="1" shrinkToFit="1"/>
      <protection hidden="1"/>
    </xf>
    <xf numFmtId="0" fontId="12" fillId="0" borderId="202" xfId="35" applyBorder="1" applyAlignment="1" applyProtection="1">
      <alignment horizontal="distributed" justifyLastLine="1" shrinkToFit="1"/>
      <protection hidden="1"/>
    </xf>
    <xf numFmtId="0" fontId="44" fillId="0" borderId="197" xfId="35" applyFont="1" applyBorder="1" applyAlignment="1" applyProtection="1">
      <alignment horizontal="center" shrinkToFit="1"/>
      <protection hidden="1"/>
    </xf>
    <xf numFmtId="0" fontId="44" fillId="0" borderId="202" xfId="35" applyFont="1" applyBorder="1" applyAlignment="1" applyProtection="1">
      <alignment horizontal="center" shrinkToFit="1"/>
      <protection hidden="1"/>
    </xf>
    <xf numFmtId="0" fontId="44" fillId="0" borderId="0" xfId="35" applyFont="1" applyAlignment="1" applyProtection="1">
      <alignment horizontal="center" shrinkToFit="1"/>
      <protection hidden="1"/>
    </xf>
    <xf numFmtId="0" fontId="44" fillId="0" borderId="32" xfId="35" applyFont="1" applyBorder="1" applyAlignment="1" applyProtection="1">
      <alignment horizontal="center" shrinkToFit="1"/>
      <protection hidden="1"/>
    </xf>
    <xf numFmtId="0" fontId="44" fillId="0" borderId="186" xfId="35" applyFont="1" applyBorder="1" applyAlignment="1">
      <alignment horizontal="center" shrinkToFit="1"/>
    </xf>
    <xf numFmtId="0" fontId="44" fillId="0" borderId="192" xfId="35" applyFont="1" applyBorder="1" applyAlignment="1">
      <alignment horizontal="center" shrinkToFit="1"/>
    </xf>
    <xf numFmtId="0" fontId="44" fillId="0" borderId="214" xfId="35" applyFont="1" applyBorder="1" applyAlignment="1">
      <alignment horizontal="center" shrinkToFit="1"/>
    </xf>
    <xf numFmtId="0" fontId="46" fillId="0" borderId="198" xfId="35" applyFont="1" applyBorder="1" applyAlignment="1" applyProtection="1">
      <alignment horizontal="right" shrinkToFit="1"/>
      <protection hidden="1"/>
    </xf>
    <xf numFmtId="0" fontId="46" fillId="0" borderId="24" xfId="35" applyFont="1" applyBorder="1" applyAlignment="1" applyProtection="1">
      <alignment horizontal="right" shrinkToFit="1"/>
      <protection hidden="1"/>
    </xf>
    <xf numFmtId="0" fontId="46" fillId="0" borderId="203" xfId="35" applyFont="1" applyBorder="1" applyAlignment="1" applyProtection="1">
      <alignment horizontal="right" shrinkToFit="1"/>
      <protection hidden="1"/>
    </xf>
    <xf numFmtId="181" fontId="44" fillId="0" borderId="214" xfId="35" applyNumberFormat="1" applyFont="1" applyBorder="1" applyAlignment="1" applyProtection="1">
      <alignment horizontal="center" vertical="center" shrinkToFit="1"/>
      <protection hidden="1"/>
    </xf>
    <xf numFmtId="181" fontId="44" fillId="0" borderId="205" xfId="35" applyNumberFormat="1" applyFont="1" applyBorder="1" applyAlignment="1" applyProtection="1">
      <alignment horizontal="center" vertical="center" shrinkToFit="1"/>
      <protection hidden="1"/>
    </xf>
    <xf numFmtId="0" fontId="44" fillId="0" borderId="195" xfId="35" applyFont="1" applyBorder="1" applyAlignment="1">
      <alignment horizontal="center" vertical="center" shrinkToFit="1"/>
    </xf>
    <xf numFmtId="0" fontId="44" fillId="0" borderId="194" xfId="35" applyFont="1" applyBorder="1" applyAlignment="1">
      <alignment horizontal="center" vertical="center" shrinkToFit="1"/>
    </xf>
    <xf numFmtId="38" fontId="0" fillId="24" borderId="199" xfId="46" applyFont="1" applyFill="1" applyBorder="1" applyAlignment="1" applyProtection="1">
      <alignment horizontal="center" shrinkToFit="1"/>
      <protection locked="0"/>
    </xf>
    <xf numFmtId="38" fontId="0" fillId="24" borderId="177" xfId="46" applyFont="1" applyFill="1" applyBorder="1" applyAlignment="1" applyProtection="1">
      <alignment horizontal="center" shrinkToFit="1"/>
      <protection locked="0"/>
    </xf>
    <xf numFmtId="38" fontId="0" fillId="24" borderId="199" xfId="46" applyFont="1" applyFill="1" applyBorder="1" applyAlignment="1" applyProtection="1">
      <alignment horizontal="distributed" justifyLastLine="1" shrinkToFit="1"/>
      <protection locked="0"/>
    </xf>
    <xf numFmtId="38" fontId="0" fillId="24" borderId="177" xfId="46" applyFont="1" applyFill="1" applyBorder="1" applyAlignment="1" applyProtection="1">
      <alignment horizontal="distributed" justifyLastLine="1" shrinkToFit="1"/>
      <protection locked="0"/>
    </xf>
    <xf numFmtId="38" fontId="0" fillId="24" borderId="194" xfId="46" applyFont="1" applyFill="1" applyBorder="1" applyAlignment="1" applyProtection="1">
      <alignment horizontal="distributed" justifyLastLine="1" shrinkToFit="1"/>
      <protection locked="0"/>
    </xf>
    <xf numFmtId="38" fontId="0" fillId="24" borderId="199" xfId="46" applyFont="1" applyFill="1" applyBorder="1" applyAlignment="1" applyProtection="1">
      <alignment horizontal="distributed" shrinkToFit="1"/>
      <protection locked="0"/>
    </xf>
    <xf numFmtId="38" fontId="0" fillId="24" borderId="177" xfId="46" applyFont="1" applyFill="1" applyBorder="1" applyAlignment="1" applyProtection="1">
      <alignment horizontal="distributed" shrinkToFit="1"/>
      <protection locked="0"/>
    </xf>
    <xf numFmtId="0" fontId="11" fillId="0" borderId="17" xfId="34" applyBorder="1" applyAlignment="1">
      <alignment vertical="center"/>
    </xf>
    <xf numFmtId="0" fontId="11" fillId="0" borderId="34" xfId="34" applyBorder="1" applyAlignment="1">
      <alignment vertical="center"/>
    </xf>
    <xf numFmtId="0" fontId="23" fillId="0" borderId="136" xfId="34" applyFont="1" applyBorder="1" applyAlignment="1">
      <alignment horizontal="center" vertical="center"/>
    </xf>
    <xf numFmtId="0" fontId="11" fillId="0" borderId="135" xfId="34" applyBorder="1" applyAlignment="1">
      <alignment horizontal="center" vertical="center"/>
    </xf>
    <xf numFmtId="0" fontId="28" fillId="0" borderId="136" xfId="34" applyFont="1" applyBorder="1" applyAlignment="1">
      <alignment horizontal="center" vertical="center"/>
    </xf>
    <xf numFmtId="0" fontId="11" fillId="0" borderId="136" xfId="34" applyBorder="1" applyAlignment="1">
      <alignment vertical="center"/>
    </xf>
    <xf numFmtId="0" fontId="11" fillId="0" borderId="135" xfId="34" applyBorder="1" applyAlignment="1">
      <alignment vertical="center"/>
    </xf>
    <xf numFmtId="0" fontId="11" fillId="0" borderId="58" xfId="34" applyBorder="1" applyAlignment="1">
      <alignment vertical="center"/>
    </xf>
    <xf numFmtId="0" fontId="23" fillId="0" borderId="58" xfId="34" applyFont="1" applyBorder="1" applyAlignment="1">
      <alignment vertical="center"/>
    </xf>
    <xf numFmtId="0" fontId="23" fillId="0" borderId="15" xfId="34" applyFont="1" applyBorder="1" applyAlignment="1">
      <alignment horizontal="center" vertical="center"/>
    </xf>
    <xf numFmtId="0" fontId="11" fillId="0" borderId="15" xfId="34" applyBorder="1" applyAlignment="1">
      <alignment vertical="center"/>
    </xf>
    <xf numFmtId="0" fontId="28" fillId="0" borderId="32" xfId="34" applyFont="1" applyBorder="1" applyAlignment="1">
      <alignment horizontal="center" vertical="center"/>
    </xf>
    <xf numFmtId="0" fontId="11" fillId="0" borderId="32" xfId="34" applyBorder="1" applyAlignment="1">
      <alignment vertical="center"/>
    </xf>
    <xf numFmtId="9" fontId="11" fillId="0" borderId="0" xfId="34" applyNumberFormat="1" applyAlignment="1">
      <alignment vertical="center"/>
    </xf>
    <xf numFmtId="0" fontId="11" fillId="0" borderId="14" xfId="34" applyBorder="1" applyAlignment="1">
      <alignment vertical="center"/>
    </xf>
    <xf numFmtId="0" fontId="11" fillId="0" borderId="16" xfId="34" applyBorder="1" applyAlignment="1">
      <alignment vertical="center"/>
    </xf>
    <xf numFmtId="0" fontId="11" fillId="0" borderId="31" xfId="34" applyBorder="1" applyAlignment="1">
      <alignment vertical="center"/>
    </xf>
    <xf numFmtId="0" fontId="11" fillId="0" borderId="33" xfId="34" applyBorder="1" applyAlignment="1">
      <alignment vertical="center"/>
    </xf>
    <xf numFmtId="0" fontId="70" fillId="0" borderId="0" xfId="0" applyFont="1">
      <alignment vertical="center"/>
    </xf>
    <xf numFmtId="0" fontId="71" fillId="0" borderId="0" xfId="0" applyFont="1">
      <alignment vertical="center"/>
    </xf>
    <xf numFmtId="0" fontId="70" fillId="0" borderId="0" xfId="0" applyFont="1" applyAlignment="1" applyProtection="1">
      <alignment vertical="center" shrinkToFit="1"/>
      <protection locked="0"/>
    </xf>
    <xf numFmtId="0" fontId="72" fillId="0" borderId="0" xfId="0" applyFont="1">
      <alignment vertical="center"/>
    </xf>
    <xf numFmtId="0" fontId="70" fillId="0" borderId="0" xfId="0" applyFont="1" applyAlignment="1">
      <alignment vertical="center" shrinkToFit="1"/>
    </xf>
    <xf numFmtId="0" fontId="73" fillId="0" borderId="0" xfId="0" applyFont="1">
      <alignment vertical="center"/>
    </xf>
    <xf numFmtId="0" fontId="70" fillId="0" borderId="0" xfId="0" applyFont="1" applyAlignment="1">
      <alignment horizontal="center" vertical="center"/>
    </xf>
    <xf numFmtId="0" fontId="70" fillId="0" borderId="0" xfId="0" applyFont="1" applyAlignment="1">
      <alignment horizontal="center" vertical="center" shrinkToFit="1"/>
    </xf>
    <xf numFmtId="0" fontId="73" fillId="0" borderId="0" xfId="0" applyFont="1" applyAlignment="1">
      <alignment horizontal="center" vertical="center"/>
    </xf>
    <xf numFmtId="0" fontId="74" fillId="0" borderId="0" xfId="0" applyFont="1">
      <alignment vertical="center"/>
    </xf>
    <xf numFmtId="0" fontId="70" fillId="0" borderId="0" xfId="0" quotePrefix="1" applyFont="1" applyAlignment="1">
      <alignment horizontal="left" vertical="center"/>
    </xf>
    <xf numFmtId="0" fontId="70" fillId="0" borderId="0" xfId="0" applyFont="1" applyAlignment="1">
      <alignment horizontal="left" vertical="center"/>
    </xf>
    <xf numFmtId="0" fontId="75" fillId="0" borderId="0" xfId="0" applyFont="1" applyAlignment="1">
      <alignment horizontal="center" vertical="center"/>
    </xf>
    <xf numFmtId="0" fontId="70" fillId="0" borderId="0" xfId="0" applyFont="1" applyAlignment="1">
      <alignment horizontal="right" vertical="center"/>
    </xf>
    <xf numFmtId="0" fontId="70" fillId="0" borderId="0" xfId="0" applyFont="1" applyAlignment="1">
      <alignment horizontal="left" vertical="center"/>
    </xf>
    <xf numFmtId="0" fontId="75" fillId="0" borderId="0" xfId="0" applyFont="1">
      <alignment vertical="center"/>
    </xf>
    <xf numFmtId="0" fontId="70" fillId="0" borderId="0" xfId="0" applyFont="1" applyAlignment="1">
      <alignment horizontal="left" vertical="center" shrinkToFit="1"/>
    </xf>
    <xf numFmtId="0" fontId="70" fillId="24" borderId="24" xfId="0" applyFont="1" applyFill="1" applyBorder="1" applyAlignment="1">
      <alignment horizontal="center" vertical="center" shrinkToFit="1"/>
    </xf>
    <xf numFmtId="0" fontId="70" fillId="0" borderId="24" xfId="0" applyFont="1" applyBorder="1" applyAlignment="1">
      <alignment horizontal="left" vertical="center" shrinkToFit="1"/>
    </xf>
    <xf numFmtId="0" fontId="76" fillId="0" borderId="0" xfId="0" applyFont="1" applyAlignment="1">
      <alignment horizontal="center" vertical="center"/>
    </xf>
    <xf numFmtId="0" fontId="77" fillId="0" borderId="0" xfId="0" applyFont="1" applyAlignment="1">
      <alignment horizontal="center"/>
    </xf>
    <xf numFmtId="0" fontId="77" fillId="0" borderId="0" xfId="0" applyFont="1" applyAlignment="1">
      <alignment horizontal="center" shrinkToFit="1"/>
    </xf>
    <xf numFmtId="0" fontId="73" fillId="0" borderId="0" xfId="0" applyFont="1" applyAlignment="1">
      <alignment horizontal="center"/>
    </xf>
    <xf numFmtId="38" fontId="70" fillId="0" borderId="0" xfId="0" applyNumberFormat="1" applyFont="1">
      <alignment vertical="center"/>
    </xf>
    <xf numFmtId="0" fontId="70" fillId="0" borderId="25" xfId="0" applyFont="1" applyBorder="1" applyAlignment="1">
      <alignment horizontal="left" vertical="center"/>
    </xf>
    <xf numFmtId="0" fontId="70" fillId="0" borderId="25" xfId="0" applyFont="1" applyBorder="1" applyAlignment="1">
      <alignment horizontal="distributed" vertical="center"/>
    </xf>
    <xf numFmtId="0" fontId="70" fillId="0" borderId="0" xfId="0" applyFont="1" applyAlignment="1">
      <alignment horizontal="center" vertical="center"/>
    </xf>
    <xf numFmtId="0" fontId="72" fillId="0" borderId="0" xfId="0" applyFont="1" applyAlignment="1">
      <alignment horizontal="left" vertical="center"/>
    </xf>
    <xf numFmtId="38" fontId="74" fillId="0" borderId="0" xfId="0" applyNumberFormat="1" applyFont="1">
      <alignment vertical="center"/>
    </xf>
    <xf numFmtId="0" fontId="70" fillId="0" borderId="0" xfId="0" applyFont="1" applyAlignment="1">
      <alignment vertical="center" textRotation="255"/>
    </xf>
    <xf numFmtId="38" fontId="70" fillId="0" borderId="0" xfId="0" applyNumberFormat="1" applyFont="1" applyAlignment="1">
      <alignment horizontal="right" vertical="center"/>
    </xf>
    <xf numFmtId="0" fontId="70" fillId="0" borderId="0" xfId="0" applyFont="1" applyAlignment="1">
      <alignment horizontal="right" vertical="center"/>
    </xf>
    <xf numFmtId="38" fontId="78" fillId="0" borderId="24" xfId="0" applyNumberFormat="1" applyFont="1" applyBorder="1">
      <alignment vertical="center"/>
    </xf>
    <xf numFmtId="0" fontId="70" fillId="0" borderId="24" xfId="0" applyFont="1" applyBorder="1">
      <alignment vertical="center"/>
    </xf>
    <xf numFmtId="0" fontId="70" fillId="0" borderId="17" xfId="0" applyFont="1" applyBorder="1">
      <alignment vertical="center"/>
    </xf>
    <xf numFmtId="0" fontId="70" fillId="0" borderId="25" xfId="0" applyFont="1" applyBorder="1">
      <alignment vertical="center"/>
    </xf>
    <xf numFmtId="0" fontId="70" fillId="0" borderId="34" xfId="0" applyFont="1" applyBorder="1">
      <alignment vertical="center"/>
    </xf>
    <xf numFmtId="0" fontId="70" fillId="0" borderId="13" xfId="0" applyFont="1" applyBorder="1" applyAlignment="1">
      <alignment horizontal="center" vertical="center"/>
    </xf>
    <xf numFmtId="38" fontId="70" fillId="0" borderId="13" xfId="0" applyNumberFormat="1" applyFont="1" applyBorder="1">
      <alignment vertical="center"/>
    </xf>
    <xf numFmtId="0" fontId="77" fillId="0" borderId="17" xfId="0" applyFont="1" applyBorder="1">
      <alignment vertical="center"/>
    </xf>
    <xf numFmtId="38" fontId="77" fillId="0" borderId="25" xfId="0" applyNumberFormat="1" applyFont="1" applyBorder="1" applyAlignment="1">
      <alignment horizontal="left" vertical="center"/>
    </xf>
    <xf numFmtId="0" fontId="77" fillId="0" borderId="25" xfId="0" applyFont="1" applyBorder="1" applyAlignment="1">
      <alignment horizontal="left" vertical="center"/>
    </xf>
    <xf numFmtId="0" fontId="77" fillId="0" borderId="34" xfId="0" applyFont="1" applyBorder="1" applyAlignment="1">
      <alignment horizontal="left" vertical="center"/>
    </xf>
    <xf numFmtId="0" fontId="77" fillId="0" borderId="25" xfId="0" applyFont="1" applyBorder="1">
      <alignment vertical="center"/>
    </xf>
    <xf numFmtId="0" fontId="77" fillId="0" borderId="34" xfId="0" applyFont="1" applyBorder="1">
      <alignment vertical="center"/>
    </xf>
    <xf numFmtId="0" fontId="77" fillId="0" borderId="0" xfId="0" applyFont="1" applyAlignment="1">
      <alignment vertical="center" wrapText="1"/>
    </xf>
    <xf numFmtId="0" fontId="72" fillId="0" borderId="42" xfId="0" applyFont="1" applyBorder="1" applyAlignment="1">
      <alignment horizontal="center" vertical="center"/>
    </xf>
    <xf numFmtId="0" fontId="72" fillId="0" borderId="53" xfId="0" applyFont="1" applyBorder="1" applyAlignment="1">
      <alignment horizontal="center" vertical="center"/>
    </xf>
    <xf numFmtId="0" fontId="77" fillId="0" borderId="70" xfId="0" applyFont="1" applyBorder="1" applyAlignment="1">
      <alignment horizontal="center" vertical="center"/>
    </xf>
    <xf numFmtId="0" fontId="77" fillId="0" borderId="61" xfId="0" applyFont="1" applyBorder="1" applyAlignment="1">
      <alignment horizontal="center" vertical="center"/>
    </xf>
    <xf numFmtId="0" fontId="77" fillId="0" borderId="69" xfId="0" applyFont="1" applyBorder="1" applyAlignment="1">
      <alignment horizontal="center" vertical="center"/>
    </xf>
    <xf numFmtId="0" fontId="72" fillId="0" borderId="70" xfId="0" applyFont="1" applyBorder="1" applyAlignment="1">
      <alignment horizontal="center" vertical="center"/>
    </xf>
    <xf numFmtId="0" fontId="72" fillId="0" borderId="127" xfId="0" applyFont="1" applyBorder="1" applyAlignment="1">
      <alignment horizontal="center" vertical="center"/>
    </xf>
    <xf numFmtId="0" fontId="72" fillId="0" borderId="0" xfId="36" applyFont="1" applyAlignment="1">
      <alignment horizontal="center" vertical="center"/>
    </xf>
    <xf numFmtId="0" fontId="72" fillId="0" borderId="17" xfId="36" applyFont="1" applyBorder="1" applyAlignment="1">
      <alignment horizontal="center" vertical="center"/>
    </xf>
    <xf numFmtId="0" fontId="70" fillId="0" borderId="25" xfId="0" applyFont="1" applyBorder="1" applyAlignment="1">
      <alignment horizontal="center" vertical="center"/>
    </xf>
    <xf numFmtId="0" fontId="70" fillId="0" borderId="34" xfId="0" applyFont="1" applyBorder="1" applyAlignment="1">
      <alignment horizontal="center" vertical="center"/>
    </xf>
    <xf numFmtId="0" fontId="77" fillId="0" borderId="25" xfId="0" applyFont="1" applyBorder="1" applyAlignment="1">
      <alignment vertical="center" wrapText="1"/>
    </xf>
    <xf numFmtId="0" fontId="77" fillId="0" borderId="15" xfId="0" applyFont="1" applyBorder="1" applyAlignment="1">
      <alignment vertical="center" wrapText="1"/>
    </xf>
    <xf numFmtId="0" fontId="79" fillId="0" borderId="0" xfId="0" applyFont="1" applyAlignment="1">
      <alignment vertical="center" shrinkToFit="1"/>
    </xf>
    <xf numFmtId="38" fontId="80" fillId="0" borderId="0" xfId="46" applyFont="1" applyBorder="1" applyAlignment="1">
      <alignment horizontal="right"/>
    </xf>
    <xf numFmtId="0" fontId="72" fillId="0" borderId="43" xfId="0" applyFont="1" applyBorder="1" applyAlignment="1">
      <alignment horizontal="left" vertical="center" wrapText="1"/>
    </xf>
    <xf numFmtId="0" fontId="72" fillId="0" borderId="14" xfId="0" applyFont="1" applyBorder="1" applyAlignment="1">
      <alignment horizontal="left" vertical="top" wrapText="1" indent="1"/>
    </xf>
    <xf numFmtId="0" fontId="72" fillId="0" borderId="23" xfId="0" applyFont="1" applyBorder="1" applyAlignment="1">
      <alignment horizontal="left" vertical="top" wrapText="1" indent="1"/>
    </xf>
    <xf numFmtId="0" fontId="72" fillId="0" borderId="31" xfId="0" applyFont="1" applyBorder="1" applyAlignment="1">
      <alignment horizontal="left" vertical="top" wrapText="1" indent="1"/>
    </xf>
    <xf numFmtId="38" fontId="70" fillId="0" borderId="14" xfId="46" applyFont="1" applyBorder="1" applyAlignment="1">
      <alignment horizontal="right" vertical="center"/>
    </xf>
    <xf numFmtId="38" fontId="70" fillId="0" borderId="23" xfId="46" applyFont="1" applyBorder="1" applyAlignment="1">
      <alignment horizontal="right" vertical="center"/>
    </xf>
    <xf numFmtId="38" fontId="70" fillId="0" borderId="31" xfId="46" applyFont="1" applyBorder="1" applyAlignment="1">
      <alignment horizontal="right" vertical="center"/>
    </xf>
    <xf numFmtId="0" fontId="77" fillId="0" borderId="95" xfId="0" applyFont="1" applyBorder="1" applyAlignment="1">
      <alignment horizontal="left" vertical="center" wrapText="1"/>
    </xf>
    <xf numFmtId="0" fontId="77" fillId="0" borderId="95" xfId="0" applyFont="1" applyBorder="1" applyAlignment="1">
      <alignment horizontal="left" vertical="center" wrapText="1"/>
    </xf>
    <xf numFmtId="0" fontId="77" fillId="0" borderId="103" xfId="0" applyFont="1" applyBorder="1" applyAlignment="1">
      <alignment horizontal="left" vertical="center" wrapText="1"/>
    </xf>
    <xf numFmtId="178" fontId="82" fillId="24" borderId="110" xfId="0" applyNumberFormat="1" applyFont="1" applyFill="1" applyBorder="1" applyAlignment="1">
      <alignment horizontal="right" vertical="center" wrapText="1"/>
    </xf>
    <xf numFmtId="178" fontId="82" fillId="24" borderId="118" xfId="0" applyNumberFormat="1" applyFont="1" applyFill="1" applyBorder="1" applyAlignment="1">
      <alignment horizontal="right" vertical="center" wrapText="1"/>
    </xf>
    <xf numFmtId="178" fontId="82" fillId="24" borderId="121" xfId="0" applyNumberFormat="1" applyFont="1" applyFill="1" applyBorder="1" applyAlignment="1">
      <alignment horizontal="right" vertical="center" wrapText="1"/>
    </xf>
    <xf numFmtId="0" fontId="74" fillId="0" borderId="128" xfId="0" applyFont="1" applyBorder="1" applyAlignment="1">
      <alignment horizontal="center" vertical="center" wrapText="1"/>
    </xf>
    <xf numFmtId="0" fontId="74" fillId="0" borderId="0" xfId="0" applyFont="1" applyAlignment="1">
      <alignment horizontal="center" vertical="center" wrapText="1"/>
    </xf>
    <xf numFmtId="0" fontId="77" fillId="0" borderId="0" xfId="0" applyFont="1" applyAlignment="1">
      <alignment horizontal="left" vertical="center" wrapText="1"/>
    </xf>
    <xf numFmtId="0" fontId="77" fillId="0" borderId="58" xfId="0" applyFont="1" applyBorder="1" applyAlignment="1">
      <alignment horizontal="left" vertical="center" wrapText="1"/>
    </xf>
    <xf numFmtId="0" fontId="77" fillId="0" borderId="0" xfId="0" applyFont="1">
      <alignment vertical="center"/>
    </xf>
    <xf numFmtId="0" fontId="72" fillId="0" borderId="17" xfId="0" applyFont="1" applyBorder="1" applyAlignment="1"/>
    <xf numFmtId="0" fontId="72" fillId="0" borderId="25" xfId="0" applyFont="1" applyBorder="1" applyAlignment="1"/>
    <xf numFmtId="0" fontId="72" fillId="0" borderId="15" xfId="0" applyFont="1" applyBorder="1" applyAlignment="1"/>
    <xf numFmtId="0" fontId="72" fillId="0" borderId="0" xfId="0" applyFont="1" applyAlignment="1"/>
    <xf numFmtId="0" fontId="72" fillId="0" borderId="44" xfId="0" applyFont="1" applyBorder="1" applyAlignment="1">
      <alignment horizontal="left" vertical="center" wrapText="1"/>
    </xf>
    <xf numFmtId="0" fontId="72" fillId="0" borderId="15" xfId="0" applyFont="1" applyBorder="1" applyAlignment="1">
      <alignment horizontal="left" vertical="top" wrapText="1" indent="1"/>
    </xf>
    <xf numFmtId="0" fontId="72" fillId="0" borderId="0" xfId="0" applyFont="1" applyAlignment="1">
      <alignment horizontal="left" vertical="top" wrapText="1" indent="1"/>
    </xf>
    <xf numFmtId="0" fontId="72" fillId="0" borderId="32" xfId="0" applyFont="1" applyBorder="1" applyAlignment="1">
      <alignment horizontal="left" vertical="top" wrapText="1" indent="1"/>
    </xf>
    <xf numFmtId="38" fontId="70" fillId="0" borderId="15" xfId="46" applyFont="1" applyBorder="1" applyAlignment="1">
      <alignment horizontal="right" vertical="center"/>
    </xf>
    <xf numFmtId="38" fontId="70" fillId="0" borderId="0" xfId="46" applyFont="1" applyBorder="1" applyAlignment="1">
      <alignment horizontal="right" vertical="center"/>
    </xf>
    <xf numFmtId="38" fontId="70" fillId="0" borderId="32" xfId="46" applyFont="1" applyBorder="1" applyAlignment="1">
      <alignment horizontal="right" vertical="center"/>
    </xf>
    <xf numFmtId="0" fontId="74" fillId="0" borderId="92" xfId="0" applyFont="1" applyBorder="1" applyAlignment="1">
      <alignment horizontal="left" vertical="center" wrapText="1"/>
    </xf>
    <xf numFmtId="0" fontId="77" fillId="0" borderId="96" xfId="0" applyFont="1" applyBorder="1" applyAlignment="1">
      <alignment horizontal="left" vertical="center" wrapText="1"/>
    </xf>
    <xf numFmtId="0" fontId="77" fillId="0" borderId="96" xfId="0" applyFont="1" applyBorder="1" applyAlignment="1">
      <alignment horizontal="left" vertical="center" wrapText="1"/>
    </xf>
    <xf numFmtId="0" fontId="77" fillId="0" borderId="104" xfId="0" applyFont="1" applyBorder="1" applyAlignment="1">
      <alignment horizontal="left" vertical="center" wrapText="1"/>
    </xf>
    <xf numFmtId="178" fontId="82" fillId="24" borderId="111" xfId="0" applyNumberFormat="1" applyFont="1" applyFill="1" applyBorder="1" applyAlignment="1">
      <alignment horizontal="right" vertical="center" wrapText="1"/>
    </xf>
    <xf numFmtId="178" fontId="82" fillId="24" borderId="119" xfId="0" applyNumberFormat="1" applyFont="1" applyFill="1" applyBorder="1" applyAlignment="1">
      <alignment horizontal="right" vertical="center" wrapText="1"/>
    </xf>
    <xf numFmtId="178" fontId="82" fillId="24" borderId="122" xfId="0" applyNumberFormat="1" applyFont="1" applyFill="1" applyBorder="1" applyAlignment="1">
      <alignment horizontal="right" vertical="center" wrapText="1"/>
    </xf>
    <xf numFmtId="0" fontId="74" fillId="0" borderId="129" xfId="0" applyFont="1" applyBorder="1" applyAlignment="1">
      <alignment horizontal="center" vertical="center" wrapText="1"/>
    </xf>
    <xf numFmtId="0" fontId="70" fillId="0" borderId="24" xfId="0" applyFont="1" applyBorder="1" applyAlignment="1">
      <alignment vertical="center" shrinkToFit="1"/>
    </xf>
    <xf numFmtId="0" fontId="72" fillId="0" borderId="45" xfId="0" applyFont="1" applyBorder="1" applyAlignment="1">
      <alignment horizontal="left" vertical="center" wrapText="1"/>
    </xf>
    <xf numFmtId="0" fontId="72" fillId="0" borderId="54" xfId="0" applyFont="1" applyBorder="1" applyAlignment="1">
      <alignment horizontal="left" vertical="top" wrapText="1" indent="1"/>
    </xf>
    <xf numFmtId="0" fontId="72" fillId="0" borderId="28" xfId="0" applyFont="1" applyBorder="1" applyAlignment="1">
      <alignment horizontal="left" vertical="top" wrapText="1" indent="1"/>
    </xf>
    <xf numFmtId="0" fontId="72" fillId="0" borderId="72" xfId="0" applyFont="1" applyBorder="1" applyAlignment="1">
      <alignment horizontal="left" vertical="top" wrapText="1" indent="1"/>
    </xf>
    <xf numFmtId="38" fontId="70" fillId="0" borderId="54" xfId="46" applyFont="1" applyBorder="1" applyAlignment="1">
      <alignment horizontal="right" vertical="center"/>
    </xf>
    <xf numFmtId="38" fontId="70" fillId="0" borderId="28" xfId="46" applyFont="1" applyBorder="1" applyAlignment="1">
      <alignment horizontal="right" vertical="center"/>
    </xf>
    <xf numFmtId="38" fontId="70" fillId="0" borderId="72" xfId="46" applyFont="1" applyBorder="1" applyAlignment="1">
      <alignment horizontal="right" vertical="center"/>
    </xf>
    <xf numFmtId="0" fontId="77" fillId="0" borderId="28" xfId="0" applyFont="1" applyBorder="1" applyAlignment="1">
      <alignment horizontal="left" vertical="center" wrapText="1"/>
    </xf>
    <xf numFmtId="0" fontId="77" fillId="0" borderId="28" xfId="0" applyFont="1" applyBorder="1" applyAlignment="1">
      <alignment horizontal="left" vertical="center" wrapText="1"/>
    </xf>
    <xf numFmtId="0" fontId="77" fillId="0" borderId="105" xfId="0" applyFont="1" applyBorder="1" applyAlignment="1">
      <alignment horizontal="left" vertical="center" wrapText="1"/>
    </xf>
    <xf numFmtId="178" fontId="82" fillId="24" borderId="112" xfId="0" applyNumberFormat="1" applyFont="1" applyFill="1" applyBorder="1" applyAlignment="1">
      <alignment horizontal="right" vertical="center" wrapText="1"/>
    </xf>
    <xf numFmtId="178" fontId="82" fillId="24" borderId="120" xfId="0" applyNumberFormat="1" applyFont="1" applyFill="1" applyBorder="1" applyAlignment="1">
      <alignment horizontal="right" vertical="center" wrapText="1"/>
    </xf>
    <xf numFmtId="178" fontId="82" fillId="24" borderId="123" xfId="0" applyNumberFormat="1" applyFont="1" applyFill="1" applyBorder="1" applyAlignment="1">
      <alignment horizontal="right" vertical="center" wrapText="1"/>
    </xf>
    <xf numFmtId="0" fontId="74" fillId="0" borderId="130" xfId="0" applyFont="1" applyBorder="1" applyAlignment="1">
      <alignment horizontal="center" vertical="center" wrapText="1"/>
    </xf>
    <xf numFmtId="0" fontId="77" fillId="0" borderId="135" xfId="0" applyFont="1" applyBorder="1" applyAlignment="1">
      <alignment horizontal="left" vertical="center" wrapText="1"/>
    </xf>
    <xf numFmtId="0" fontId="74" fillId="0" borderId="94" xfId="0" applyFont="1" applyBorder="1" applyAlignment="1">
      <alignment horizontal="left" vertical="center" wrapText="1"/>
    </xf>
    <xf numFmtId="0" fontId="77" fillId="0" borderId="97" xfId="0" applyFont="1" applyBorder="1" applyAlignment="1">
      <alignment horizontal="left" vertical="center" wrapText="1"/>
    </xf>
    <xf numFmtId="0" fontId="77" fillId="0" borderId="97" xfId="0" applyFont="1" applyBorder="1" applyAlignment="1">
      <alignment horizontal="left" vertical="center" wrapText="1"/>
    </xf>
    <xf numFmtId="0" fontId="77" fillId="0" borderId="106" xfId="0" applyFont="1" applyBorder="1" applyAlignment="1">
      <alignment horizontal="left" vertical="center" wrapText="1"/>
    </xf>
    <xf numFmtId="178" fontId="82" fillId="24" borderId="113" xfId="0" applyNumberFormat="1" applyFont="1" applyFill="1" applyBorder="1" applyAlignment="1">
      <alignment horizontal="right" vertical="center" wrapText="1"/>
    </xf>
    <xf numFmtId="178" fontId="82" fillId="24" borderId="26" xfId="0" applyNumberFormat="1" applyFont="1" applyFill="1" applyBorder="1" applyAlignment="1">
      <alignment horizontal="right" vertical="center" wrapText="1"/>
    </xf>
    <xf numFmtId="178" fontId="82" fillId="24" borderId="35" xfId="0" applyNumberFormat="1" applyFont="1" applyFill="1" applyBorder="1" applyAlignment="1">
      <alignment horizontal="right" vertical="center" wrapText="1"/>
    </xf>
    <xf numFmtId="0" fontId="74" fillId="0" borderId="131" xfId="0" applyFont="1" applyBorder="1" applyAlignment="1">
      <alignment horizontal="center" vertical="center" wrapText="1"/>
    </xf>
    <xf numFmtId="0" fontId="77" fillId="0" borderId="136" xfId="0" applyFont="1" applyBorder="1" applyAlignment="1">
      <alignment horizontal="left" vertical="center" wrapText="1"/>
    </xf>
    <xf numFmtId="178" fontId="82" fillId="24" borderId="114" xfId="0" applyNumberFormat="1" applyFont="1" applyFill="1" applyBorder="1" applyAlignment="1">
      <alignment horizontal="right" vertical="center" wrapText="1"/>
    </xf>
    <xf numFmtId="178" fontId="82" fillId="24" borderId="97" xfId="0" applyNumberFormat="1" applyFont="1" applyFill="1" applyBorder="1" applyAlignment="1">
      <alignment horizontal="right" vertical="center" wrapText="1"/>
    </xf>
    <xf numFmtId="178" fontId="82" fillId="24" borderId="124" xfId="0" applyNumberFormat="1" applyFont="1" applyFill="1" applyBorder="1" applyAlignment="1">
      <alignment horizontal="right" vertical="center" wrapText="1"/>
    </xf>
    <xf numFmtId="0" fontId="77" fillId="25" borderId="96" xfId="0" applyFont="1" applyFill="1" applyBorder="1" applyAlignment="1">
      <alignment horizontal="left" vertical="center" wrapText="1"/>
    </xf>
    <xf numFmtId="0" fontId="77" fillId="25" borderId="96" xfId="0" applyFont="1" applyFill="1" applyBorder="1" applyAlignment="1">
      <alignment horizontal="left" vertical="center" wrapText="1"/>
    </xf>
    <xf numFmtId="0" fontId="77" fillId="25" borderId="104" xfId="0" applyFont="1" applyFill="1" applyBorder="1" applyAlignment="1">
      <alignment horizontal="left" vertical="center" wrapText="1"/>
    </xf>
    <xf numFmtId="38" fontId="70" fillId="0" borderId="55" xfId="46" applyFont="1" applyBorder="1" applyAlignment="1">
      <alignment horizontal="right" vertical="center"/>
    </xf>
    <xf numFmtId="38" fontId="70" fillId="0" borderId="48" xfId="46" applyFont="1" applyBorder="1" applyAlignment="1">
      <alignment horizontal="right" vertical="center"/>
    </xf>
    <xf numFmtId="38" fontId="70" fillId="0" borderId="73" xfId="46" applyFont="1" applyBorder="1" applyAlignment="1">
      <alignment horizontal="right" vertical="center"/>
    </xf>
    <xf numFmtId="0" fontId="74" fillId="0" borderId="132" xfId="0" applyFont="1" applyBorder="1" applyAlignment="1">
      <alignment horizontal="center" vertical="center" wrapText="1"/>
    </xf>
    <xf numFmtId="0" fontId="72" fillId="0" borderId="46" xfId="0" applyFont="1" applyBorder="1" applyAlignment="1">
      <alignment horizontal="left" vertical="center"/>
    </xf>
    <xf numFmtId="0" fontId="72" fillId="0" borderId="55" xfId="0" applyFont="1" applyBorder="1" applyAlignment="1">
      <alignment horizontal="left" vertical="top" wrapText="1" indent="1"/>
    </xf>
    <xf numFmtId="0" fontId="72" fillId="0" borderId="48" xfId="0" applyFont="1" applyBorder="1" applyAlignment="1">
      <alignment horizontal="left" vertical="top" wrapText="1" indent="1"/>
    </xf>
    <xf numFmtId="0" fontId="72" fillId="0" borderId="73" xfId="0" applyFont="1" applyBorder="1" applyAlignment="1">
      <alignment horizontal="left" vertical="top" wrapText="1" indent="1"/>
    </xf>
    <xf numFmtId="0" fontId="74" fillId="0" borderId="133" xfId="0" applyFont="1" applyBorder="1" applyAlignment="1">
      <alignment horizontal="center" vertical="center" wrapText="1"/>
    </xf>
    <xf numFmtId="0" fontId="72" fillId="0" borderId="44" xfId="0" applyFont="1" applyBorder="1" applyAlignment="1">
      <alignment horizontal="left" vertical="center"/>
    </xf>
    <xf numFmtId="0" fontId="77" fillId="0" borderId="27" xfId="0" applyFont="1" applyBorder="1" applyAlignment="1">
      <alignment horizontal="left" vertical="center" wrapText="1"/>
    </xf>
    <xf numFmtId="0" fontId="77" fillId="0" borderId="27" xfId="0" applyFont="1" applyBorder="1" applyAlignment="1">
      <alignment horizontal="left" vertical="center" wrapText="1"/>
    </xf>
    <xf numFmtId="0" fontId="77" fillId="0" borderId="107" xfId="0" applyFont="1" applyBorder="1" applyAlignment="1">
      <alignment horizontal="left" vertical="center" wrapText="1"/>
    </xf>
    <xf numFmtId="0" fontId="74" fillId="0" borderId="64" xfId="0" applyFont="1" applyBorder="1" applyAlignment="1">
      <alignment horizontal="center" vertical="center" wrapText="1"/>
    </xf>
    <xf numFmtId="0" fontId="77" fillId="0" borderId="0" xfId="0" applyFont="1" applyAlignment="1">
      <alignment horizontal="left"/>
    </xf>
    <xf numFmtId="0" fontId="72" fillId="0" borderId="45" xfId="0" applyFont="1" applyBorder="1" applyAlignment="1">
      <alignment horizontal="left" vertical="center"/>
    </xf>
    <xf numFmtId="0" fontId="74" fillId="0" borderId="54" xfId="0" applyFont="1" applyBorder="1" applyAlignment="1">
      <alignment horizontal="left" vertical="center" wrapText="1"/>
    </xf>
    <xf numFmtId="0" fontId="77" fillId="0" borderId="24" xfId="0" applyFont="1" applyBorder="1">
      <alignment vertical="center"/>
    </xf>
    <xf numFmtId="0" fontId="70" fillId="0" borderId="21" xfId="0" applyFont="1" applyBorder="1">
      <alignment vertical="center"/>
    </xf>
    <xf numFmtId="0" fontId="72" fillId="25" borderId="47" xfId="0" applyFont="1" applyFill="1" applyBorder="1" applyAlignment="1">
      <alignment horizontal="left" vertical="center" wrapText="1" indent="1"/>
    </xf>
    <xf numFmtId="0" fontId="72" fillId="25" borderId="56" xfId="0" applyFont="1" applyFill="1" applyBorder="1" applyAlignment="1">
      <alignment horizontal="left" vertical="center" wrapText="1" indent="1"/>
    </xf>
    <xf numFmtId="0" fontId="72" fillId="25" borderId="74" xfId="0" applyFont="1" applyFill="1" applyBorder="1" applyAlignment="1">
      <alignment horizontal="left" vertical="center" wrapText="1" indent="1"/>
    </xf>
    <xf numFmtId="38" fontId="70" fillId="25" borderId="83" xfId="46" applyFont="1" applyFill="1" applyBorder="1" applyAlignment="1">
      <alignment horizontal="right" vertical="center"/>
    </xf>
    <xf numFmtId="38" fontId="70" fillId="25" borderId="56" xfId="46" applyFont="1" applyFill="1" applyBorder="1" applyAlignment="1">
      <alignment horizontal="right" vertical="center"/>
    </xf>
    <xf numFmtId="38" fontId="70" fillId="25" borderId="74" xfId="46" applyFont="1" applyFill="1" applyBorder="1" applyAlignment="1">
      <alignment horizontal="right" vertical="center"/>
    </xf>
    <xf numFmtId="0" fontId="77" fillId="25" borderId="83" xfId="0" applyFont="1" applyFill="1" applyBorder="1" applyAlignment="1">
      <alignment horizontal="left" vertical="center" wrapText="1"/>
    </xf>
    <xf numFmtId="0" fontId="77" fillId="25" borderId="56" xfId="0" applyFont="1" applyFill="1" applyBorder="1" applyAlignment="1">
      <alignment horizontal="left" vertical="center" wrapText="1"/>
    </xf>
    <xf numFmtId="0" fontId="77" fillId="25" borderId="108" xfId="0" applyFont="1" applyFill="1" applyBorder="1" applyAlignment="1">
      <alignment horizontal="left" vertical="center" wrapText="1"/>
    </xf>
    <xf numFmtId="178" fontId="82" fillId="25" borderId="115" xfId="0" applyNumberFormat="1" applyFont="1" applyFill="1" applyBorder="1" applyAlignment="1">
      <alignment vertical="center" wrapText="1"/>
    </xf>
    <xf numFmtId="178" fontId="82" fillId="25" borderId="56" xfId="0" applyNumberFormat="1" applyFont="1" applyFill="1" applyBorder="1" applyAlignment="1">
      <alignment vertical="center" wrapText="1"/>
    </xf>
    <xf numFmtId="178" fontId="82" fillId="25" borderId="90" xfId="0" applyNumberFormat="1" applyFont="1" applyFill="1" applyBorder="1" applyAlignment="1">
      <alignment vertical="center" wrapText="1"/>
    </xf>
    <xf numFmtId="0" fontId="77" fillId="0" borderId="32" xfId="0" applyFont="1" applyBorder="1" applyAlignment="1">
      <alignment horizontal="left" vertical="center" wrapText="1"/>
    </xf>
    <xf numFmtId="0" fontId="72" fillId="0" borderId="17" xfId="36" applyFont="1" applyBorder="1">
      <alignment vertical="center"/>
    </xf>
    <xf numFmtId="0" fontId="72" fillId="0" borderId="25" xfId="36" applyFont="1" applyBorder="1">
      <alignment vertical="center"/>
    </xf>
    <xf numFmtId="0" fontId="72" fillId="25" borderId="15" xfId="0" applyFont="1" applyFill="1" applyBorder="1">
      <alignment vertical="center"/>
    </xf>
    <xf numFmtId="0" fontId="72" fillId="25" borderId="0" xfId="0" applyFont="1" applyFill="1">
      <alignment vertical="center"/>
    </xf>
    <xf numFmtId="0" fontId="72" fillId="0" borderId="24" xfId="36" applyFont="1" applyBorder="1">
      <alignment vertical="center"/>
    </xf>
    <xf numFmtId="0" fontId="70" fillId="0" borderId="15" xfId="0" applyFont="1" applyBorder="1">
      <alignment vertical="center"/>
    </xf>
    <xf numFmtId="0" fontId="72" fillId="0" borderId="46" xfId="0" applyFont="1" applyBorder="1" applyAlignment="1">
      <alignment horizontal="left" vertical="center" textRotation="255"/>
    </xf>
    <xf numFmtId="0" fontId="72" fillId="0" borderId="57" xfId="0" applyFont="1" applyBorder="1" applyAlignment="1">
      <alignment horizontal="left" vertical="top" wrapText="1"/>
    </xf>
    <xf numFmtId="0" fontId="74" fillId="0" borderId="20" xfId="0" applyFont="1" applyBorder="1" applyAlignment="1">
      <alignment horizontal="center" vertical="center" wrapText="1"/>
    </xf>
    <xf numFmtId="0" fontId="77" fillId="0" borderId="31" xfId="0" applyFont="1" applyBorder="1" applyAlignment="1">
      <alignment horizontal="left" vertical="center" textRotation="255" wrapText="1"/>
    </xf>
    <xf numFmtId="0" fontId="72" fillId="0" borderId="32" xfId="36" applyFont="1" applyBorder="1">
      <alignment vertical="center"/>
    </xf>
    <xf numFmtId="0" fontId="72" fillId="0" borderId="15" xfId="0" applyFont="1" applyBorder="1" applyAlignment="1">
      <alignment vertical="top" wrapText="1"/>
    </xf>
    <xf numFmtId="0" fontId="72" fillId="0" borderId="0" xfId="0" applyFont="1" applyAlignment="1">
      <alignment vertical="top" wrapText="1"/>
    </xf>
    <xf numFmtId="0" fontId="72" fillId="0" borderId="32" xfId="0" applyFont="1" applyBorder="1" applyAlignment="1">
      <alignment vertical="top" wrapText="1"/>
    </xf>
    <xf numFmtId="0" fontId="72" fillId="0" borderId="44" xfId="0" applyFont="1" applyBorder="1" applyAlignment="1">
      <alignment horizontal="left" vertical="center" textRotation="255"/>
    </xf>
    <xf numFmtId="0" fontId="72" fillId="0" borderId="58" xfId="0" applyFont="1" applyBorder="1" applyAlignment="1">
      <alignment horizontal="left" vertical="top" wrapText="1" indent="1"/>
    </xf>
    <xf numFmtId="178" fontId="82" fillId="24" borderId="116" xfId="0" applyNumberFormat="1" applyFont="1" applyFill="1" applyBorder="1" applyAlignment="1">
      <alignment horizontal="right" vertical="center" wrapText="1"/>
    </xf>
    <xf numFmtId="178" fontId="82" fillId="24" borderId="96" xfId="0" applyNumberFormat="1" applyFont="1" applyFill="1" applyBorder="1" applyAlignment="1">
      <alignment horizontal="right" vertical="center" wrapText="1"/>
    </xf>
    <xf numFmtId="178" fontId="82" fillId="24" borderId="125" xfId="0" applyNumberFormat="1" applyFont="1" applyFill="1" applyBorder="1" applyAlignment="1">
      <alignment horizontal="right" vertical="center" wrapText="1"/>
    </xf>
    <xf numFmtId="0" fontId="74" fillId="0" borderId="134" xfId="0" applyFont="1" applyBorder="1" applyAlignment="1">
      <alignment horizontal="center" vertical="center" wrapText="1"/>
    </xf>
    <xf numFmtId="0" fontId="77" fillId="0" borderId="58" xfId="0" applyFont="1" applyBorder="1" applyAlignment="1">
      <alignment horizontal="left" vertical="center" textRotation="255" wrapText="1"/>
    </xf>
    <xf numFmtId="0" fontId="72" fillId="0" borderId="16" xfId="0" applyFont="1" applyBorder="1">
      <alignment vertical="center"/>
    </xf>
    <xf numFmtId="0" fontId="74" fillId="0" borderId="0" xfId="0" applyFont="1" applyAlignment="1">
      <alignment vertical="center" shrinkToFit="1"/>
    </xf>
    <xf numFmtId="0" fontId="72" fillId="0" borderId="16" xfId="0" applyFont="1" applyBorder="1" applyAlignment="1">
      <alignment vertical="top" wrapText="1"/>
    </xf>
    <xf numFmtId="0" fontId="72" fillId="0" borderId="24" xfId="0" applyFont="1" applyBorder="1" applyAlignment="1">
      <alignment vertical="top" wrapText="1"/>
    </xf>
    <xf numFmtId="0" fontId="72" fillId="0" borderId="33" xfId="0" applyFont="1" applyBorder="1" applyAlignment="1">
      <alignment vertical="top" wrapText="1"/>
    </xf>
    <xf numFmtId="0" fontId="72" fillId="0" borderId="59" xfId="0" applyFont="1" applyBorder="1" applyAlignment="1">
      <alignment horizontal="left" vertical="top" wrapText="1" indent="1"/>
    </xf>
    <xf numFmtId="0" fontId="77" fillId="0" borderId="99" xfId="0" applyFont="1" applyBorder="1" applyAlignment="1">
      <alignment horizontal="left" vertical="center" wrapText="1"/>
    </xf>
    <xf numFmtId="0" fontId="77" fillId="0" borderId="109" xfId="0" applyFont="1" applyBorder="1" applyAlignment="1">
      <alignment horizontal="left" vertical="center" wrapText="1"/>
    </xf>
    <xf numFmtId="178" fontId="82" fillId="24" borderId="117" xfId="0" applyNumberFormat="1" applyFont="1" applyFill="1" applyBorder="1" applyAlignment="1">
      <alignment horizontal="right" vertical="center" wrapText="1"/>
    </xf>
    <xf numFmtId="178" fontId="82" fillId="24" borderId="99" xfId="0" applyNumberFormat="1" applyFont="1" applyFill="1" applyBorder="1" applyAlignment="1">
      <alignment horizontal="right" vertical="center" wrapText="1"/>
    </xf>
    <xf numFmtId="178" fontId="82" fillId="24" borderId="126" xfId="0" applyNumberFormat="1" applyFont="1" applyFill="1" applyBorder="1" applyAlignment="1">
      <alignment horizontal="right" vertical="center" wrapText="1"/>
    </xf>
    <xf numFmtId="0" fontId="72" fillId="0" borderId="15" xfId="0" applyFont="1" applyBorder="1">
      <alignment vertical="center"/>
    </xf>
    <xf numFmtId="0" fontId="72" fillId="0" borderId="0" xfId="0" applyFont="1" applyAlignment="1">
      <alignment vertical="top" wrapText="1"/>
    </xf>
    <xf numFmtId="0" fontId="72" fillId="0" borderId="23" xfId="0" applyFont="1" applyBorder="1" applyAlignment="1">
      <alignment vertical="top" wrapText="1"/>
    </xf>
    <xf numFmtId="0" fontId="72" fillId="0" borderId="0" xfId="36" applyFont="1">
      <alignment vertical="center"/>
    </xf>
    <xf numFmtId="0" fontId="72" fillId="0" borderId="45" xfId="0" applyFont="1" applyBorder="1" applyAlignment="1">
      <alignment horizontal="left" vertical="center" textRotation="255"/>
    </xf>
    <xf numFmtId="0" fontId="72" fillId="0" borderId="60" xfId="0" applyFont="1" applyBorder="1" applyAlignment="1">
      <alignment horizontal="left" vertical="center"/>
    </xf>
    <xf numFmtId="0" fontId="72" fillId="0" borderId="56" xfId="0" applyFont="1" applyBorder="1" applyAlignment="1">
      <alignment horizontal="left" vertical="center" indent="1"/>
    </xf>
    <xf numFmtId="0" fontId="72" fillId="0" borderId="74" xfId="0" applyFont="1" applyBorder="1" applyAlignment="1">
      <alignment horizontal="left" vertical="center" indent="1"/>
    </xf>
    <xf numFmtId="0" fontId="77" fillId="0" borderId="83" xfId="0" applyFont="1" applyBorder="1" applyAlignment="1">
      <alignment horizontal="left" vertical="center"/>
    </xf>
    <xf numFmtId="0" fontId="77" fillId="0" borderId="56" xfId="0" applyFont="1" applyBorder="1" applyAlignment="1">
      <alignment horizontal="left" vertical="center"/>
    </xf>
    <xf numFmtId="0" fontId="77" fillId="0" borderId="74" xfId="0" applyFont="1" applyBorder="1" applyAlignment="1">
      <alignment horizontal="left" vertical="center"/>
    </xf>
    <xf numFmtId="38" fontId="77" fillId="24" borderId="83" xfId="46" applyFont="1" applyFill="1" applyBorder="1" applyAlignment="1">
      <alignment horizontal="right" vertical="center"/>
    </xf>
    <xf numFmtId="38" fontId="77" fillId="24" borderId="56" xfId="46" applyFont="1" applyFill="1" applyBorder="1" applyAlignment="1">
      <alignment horizontal="right" vertical="center"/>
    </xf>
    <xf numFmtId="38" fontId="77" fillId="24" borderId="74" xfId="46" applyFont="1" applyFill="1" applyBorder="1" applyAlignment="1">
      <alignment horizontal="right" vertical="center"/>
    </xf>
    <xf numFmtId="0" fontId="74" fillId="0" borderId="130" xfId="0" applyFont="1" applyBorder="1" applyAlignment="1">
      <alignment horizontal="center" vertical="center"/>
    </xf>
    <xf numFmtId="0" fontId="74" fillId="0" borderId="0" xfId="0" applyFont="1" applyAlignment="1">
      <alignment horizontal="center" vertical="center"/>
    </xf>
    <xf numFmtId="0" fontId="77" fillId="0" borderId="32" xfId="0" applyFont="1" applyBorder="1" applyAlignment="1">
      <alignment horizontal="left" vertical="center"/>
    </xf>
    <xf numFmtId="0" fontId="77" fillId="0" borderId="136" xfId="0" applyFont="1" applyBorder="1" applyAlignment="1">
      <alignment horizontal="left" vertical="center" textRotation="255" wrapText="1"/>
    </xf>
    <xf numFmtId="0" fontId="70" fillId="0" borderId="0" xfId="0" applyFont="1" applyAlignment="1">
      <alignment horizontal="left"/>
    </xf>
    <xf numFmtId="0" fontId="70" fillId="0" borderId="23" xfId="0" applyFont="1" applyBorder="1">
      <alignment vertical="center"/>
    </xf>
    <xf numFmtId="0" fontId="70" fillId="0" borderId="33" xfId="0" applyFont="1" applyBorder="1">
      <alignment vertical="center"/>
    </xf>
    <xf numFmtId="0" fontId="72" fillId="26" borderId="47" xfId="0" applyFont="1" applyFill="1" applyBorder="1" applyAlignment="1">
      <alignment horizontal="left" vertical="center"/>
    </xf>
    <xf numFmtId="0" fontId="72" fillId="26" borderId="56" xfId="0" applyFont="1" applyFill="1" applyBorder="1" applyAlignment="1">
      <alignment horizontal="left" vertical="center" indent="1"/>
    </xf>
    <xf numFmtId="0" fontId="72" fillId="26" borderId="74" xfId="0" applyFont="1" applyFill="1" applyBorder="1" applyAlignment="1">
      <alignment horizontal="left" vertical="center" indent="1"/>
    </xf>
    <xf numFmtId="38" fontId="70" fillId="26" borderId="56" xfId="46" applyFont="1" applyFill="1" applyBorder="1" applyAlignment="1">
      <alignment horizontal="right" vertical="center"/>
    </xf>
    <xf numFmtId="38" fontId="70" fillId="26" borderId="74" xfId="46" applyFont="1" applyFill="1" applyBorder="1" applyAlignment="1">
      <alignment horizontal="right" vertical="center"/>
    </xf>
    <xf numFmtId="0" fontId="77" fillId="26" borderId="56" xfId="0" applyFont="1" applyFill="1" applyBorder="1" applyAlignment="1">
      <alignment horizontal="left" vertical="center"/>
    </xf>
    <xf numFmtId="0" fontId="77" fillId="26" borderId="90" xfId="0" applyFont="1" applyFill="1" applyBorder="1" applyAlignment="1">
      <alignment horizontal="left" vertical="center"/>
    </xf>
    <xf numFmtId="0" fontId="77" fillId="0" borderId="0" xfId="0" applyFont="1" applyAlignment="1">
      <alignment horizontal="left" vertical="center"/>
    </xf>
    <xf numFmtId="0" fontId="77" fillId="25" borderId="15" xfId="0" applyFont="1" applyFill="1" applyBorder="1" applyAlignment="1">
      <alignment vertical="center" wrapText="1"/>
    </xf>
    <xf numFmtId="0" fontId="77" fillId="25" borderId="0" xfId="0" applyFont="1" applyFill="1" applyAlignment="1">
      <alignment vertical="center" wrapText="1"/>
    </xf>
    <xf numFmtId="0" fontId="70" fillId="0" borderId="0" xfId="0" applyFont="1" applyAlignment="1">
      <alignment horizontal="left" vertical="center" shrinkToFit="1"/>
    </xf>
    <xf numFmtId="0" fontId="73" fillId="0" borderId="0" xfId="0" applyFont="1" applyAlignment="1">
      <alignment horizontal="left" vertical="center"/>
    </xf>
    <xf numFmtId="0" fontId="72" fillId="0" borderId="28" xfId="0" applyFont="1" applyBorder="1" applyAlignment="1">
      <alignment horizontal="left" vertical="center"/>
    </xf>
    <xf numFmtId="0" fontId="72" fillId="0" borderId="56" xfId="0" applyFont="1" applyBorder="1" applyAlignment="1">
      <alignment horizontal="left" vertical="center" indent="1"/>
    </xf>
    <xf numFmtId="0" fontId="77" fillId="0" borderId="56" xfId="0" applyFont="1" applyBorder="1" applyAlignment="1">
      <alignment horizontal="left" vertical="center" indent="1"/>
    </xf>
    <xf numFmtId="38" fontId="77" fillId="0" borderId="28" xfId="46" applyFont="1" applyBorder="1" applyAlignment="1">
      <alignment horizontal="right" vertical="center"/>
    </xf>
    <xf numFmtId="38" fontId="77" fillId="0" borderId="56" xfId="46" applyFont="1" applyBorder="1" applyAlignment="1">
      <alignment horizontal="right" vertical="center"/>
    </xf>
    <xf numFmtId="0" fontId="84" fillId="0" borderId="56" xfId="0" applyFont="1" applyBorder="1" applyAlignment="1">
      <alignment horizontal="left" vertical="center"/>
    </xf>
    <xf numFmtId="0" fontId="72" fillId="0" borderId="0" xfId="0" applyFont="1" applyAlignment="1">
      <alignment horizontal="center"/>
    </xf>
    <xf numFmtId="0" fontId="72" fillId="0" borderId="47" xfId="0" applyFont="1" applyBorder="1" applyAlignment="1">
      <alignment horizontal="left" vertical="center"/>
    </xf>
    <xf numFmtId="0" fontId="72" fillId="0" borderId="56" xfId="0" applyFont="1" applyBorder="1" applyAlignment="1">
      <alignment horizontal="left" vertical="center"/>
    </xf>
    <xf numFmtId="0" fontId="72" fillId="0" borderId="74" xfId="0" applyFont="1" applyBorder="1" applyAlignment="1">
      <alignment horizontal="left" vertical="center"/>
    </xf>
    <xf numFmtId="38" fontId="70" fillId="0" borderId="83" xfId="46" applyFont="1" applyBorder="1" applyAlignment="1">
      <alignment horizontal="right" vertical="center"/>
    </xf>
    <xf numFmtId="38" fontId="70" fillId="0" borderId="56" xfId="46" applyFont="1" applyBorder="1" applyAlignment="1">
      <alignment horizontal="right" vertical="center"/>
    </xf>
    <xf numFmtId="38" fontId="70" fillId="0" borderId="74" xfId="46" applyFont="1" applyBorder="1" applyAlignment="1">
      <alignment horizontal="right" vertical="center"/>
    </xf>
    <xf numFmtId="0" fontId="77" fillId="0" borderId="56" xfId="0" applyFont="1" applyBorder="1" applyAlignment="1">
      <alignment horizontal="left" vertical="center"/>
    </xf>
    <xf numFmtId="0" fontId="77" fillId="0" borderId="90" xfId="0" applyFont="1" applyBorder="1" applyAlignment="1">
      <alignment horizontal="left" vertical="center"/>
    </xf>
    <xf numFmtId="38" fontId="70" fillId="0" borderId="0" xfId="46" applyFont="1" applyBorder="1" applyAlignment="1">
      <alignment horizontal="right" vertical="center"/>
    </xf>
    <xf numFmtId="0" fontId="72" fillId="0" borderId="47" xfId="0" applyFont="1" applyBorder="1" applyAlignment="1">
      <alignment horizontal="left" vertical="center"/>
    </xf>
    <xf numFmtId="38" fontId="70" fillId="27" borderId="83" xfId="46" applyFont="1" applyFill="1" applyBorder="1" applyAlignment="1" applyProtection="1">
      <alignment horizontal="right" vertical="center"/>
      <protection locked="0"/>
    </xf>
    <xf numFmtId="38" fontId="70" fillId="27" borderId="56" xfId="46" applyFont="1" applyFill="1" applyBorder="1" applyAlignment="1" applyProtection="1">
      <alignment horizontal="right" vertical="center"/>
      <protection locked="0"/>
    </xf>
    <xf numFmtId="38" fontId="70" fillId="27" borderId="74" xfId="46" applyFont="1" applyFill="1" applyBorder="1" applyAlignment="1" applyProtection="1">
      <alignment horizontal="right" vertical="center"/>
      <protection locked="0"/>
    </xf>
    <xf numFmtId="0" fontId="77" fillId="0" borderId="90" xfId="0" applyFont="1" applyBorder="1" applyAlignment="1">
      <alignment horizontal="left" vertical="center"/>
    </xf>
    <xf numFmtId="0" fontId="77" fillId="0" borderId="47" xfId="0" applyFont="1" applyBorder="1" applyAlignment="1">
      <alignment horizontal="left" vertical="center"/>
    </xf>
    <xf numFmtId="0" fontId="72" fillId="0" borderId="56" xfId="0" applyFont="1" applyBorder="1">
      <alignment vertical="center"/>
    </xf>
    <xf numFmtId="0" fontId="72" fillId="0" borderId="143" xfId="0" applyFont="1" applyBorder="1">
      <alignment vertical="center"/>
    </xf>
    <xf numFmtId="0" fontId="72" fillId="0" borderId="147" xfId="0" applyFont="1" applyBorder="1">
      <alignment vertical="center"/>
    </xf>
    <xf numFmtId="0" fontId="72" fillId="0" borderId="148" xfId="0" applyFont="1" applyBorder="1">
      <alignment vertical="center"/>
    </xf>
    <xf numFmtId="0" fontId="70" fillId="0" borderId="152" xfId="0" applyFont="1" applyBorder="1">
      <alignment vertical="center"/>
    </xf>
    <xf numFmtId="38" fontId="85" fillId="0" borderId="0" xfId="46" applyFont="1" applyBorder="1" applyAlignment="1">
      <alignment vertical="center"/>
    </xf>
    <xf numFmtId="0" fontId="70" fillId="0" borderId="149" xfId="0" applyFont="1" applyBorder="1">
      <alignment vertical="center"/>
    </xf>
    <xf numFmtId="0" fontId="70" fillId="0" borderId="28" xfId="0" applyFont="1" applyBorder="1" applyAlignment="1">
      <alignment horizontal="center" vertical="center" shrinkToFit="1"/>
    </xf>
    <xf numFmtId="0" fontId="71" fillId="0" borderId="28" xfId="0" applyFont="1" applyBorder="1" applyAlignment="1">
      <alignment horizontal="center" vertical="center" shrinkToFit="1"/>
    </xf>
    <xf numFmtId="0" fontId="70" fillId="0" borderId="28" xfId="0" applyFont="1" applyBorder="1" applyAlignment="1">
      <alignment horizontal="center" vertical="center"/>
    </xf>
    <xf numFmtId="0" fontId="70" fillId="0" borderId="28" xfId="0" applyFont="1" applyBorder="1" applyAlignment="1">
      <alignment vertical="center" shrinkToFit="1"/>
    </xf>
    <xf numFmtId="0" fontId="74" fillId="0" borderId="10" xfId="0" applyFont="1" applyBorder="1" applyAlignment="1">
      <alignment horizontal="center" vertical="center" wrapText="1"/>
    </xf>
    <xf numFmtId="0" fontId="70" fillId="0" borderId="48" xfId="0" applyFont="1" applyBorder="1" applyAlignment="1">
      <alignment horizontal="center" vertical="center"/>
    </xf>
    <xf numFmtId="0" fontId="70" fillId="0" borderId="20" xfId="0" applyFont="1" applyBorder="1" applyAlignment="1">
      <alignment horizontal="center" vertical="center"/>
    </xf>
    <xf numFmtId="0" fontId="70" fillId="0" borderId="61" xfId="0" applyFont="1" applyBorder="1" applyAlignment="1">
      <alignment horizontal="center" vertical="center"/>
    </xf>
    <xf numFmtId="0" fontId="70" fillId="0" borderId="75" xfId="0" applyFont="1" applyBorder="1" applyAlignment="1">
      <alignment horizontal="center" vertical="center"/>
    </xf>
    <xf numFmtId="0" fontId="70" fillId="0" borderId="102" xfId="0" applyFont="1" applyBorder="1" applyAlignment="1">
      <alignment horizontal="center" vertical="center"/>
    </xf>
    <xf numFmtId="0" fontId="70" fillId="0" borderId="11" xfId="0" applyFont="1" applyBorder="1" applyAlignment="1">
      <alignment horizontal="center" vertical="center"/>
    </xf>
    <xf numFmtId="0" fontId="70" fillId="0" borderId="21" xfId="0" applyFont="1" applyBorder="1" applyAlignment="1">
      <alignment horizontal="center" vertical="center"/>
    </xf>
    <xf numFmtId="0" fontId="70" fillId="0" borderId="23" xfId="0" applyFont="1" applyBorder="1" applyAlignment="1">
      <alignment horizontal="center" vertical="center"/>
    </xf>
    <xf numFmtId="0" fontId="70" fillId="0" borderId="76" xfId="0" applyFont="1" applyBorder="1" applyAlignment="1">
      <alignment horizontal="center" vertical="center"/>
    </xf>
    <xf numFmtId="0" fontId="70" fillId="0" borderId="14" xfId="0" applyFont="1" applyBorder="1" applyAlignment="1">
      <alignment horizontal="center" vertical="center"/>
    </xf>
    <xf numFmtId="0" fontId="70" fillId="0" borderId="134" xfId="0" applyFont="1" applyBorder="1" applyAlignment="1">
      <alignment horizontal="center" vertical="center"/>
    </xf>
    <xf numFmtId="0" fontId="70" fillId="0" borderId="12" xfId="0" applyFont="1" applyBorder="1" applyAlignment="1">
      <alignment horizontal="center" vertical="center"/>
    </xf>
    <xf numFmtId="0" fontId="70" fillId="0" borderId="22" xfId="0" applyFont="1" applyBorder="1" applyAlignment="1">
      <alignment horizontal="center" vertical="center"/>
    </xf>
    <xf numFmtId="0" fontId="70" fillId="0" borderId="77" xfId="0" applyFont="1" applyBorder="1" applyAlignment="1">
      <alignment horizontal="center" vertical="center"/>
    </xf>
    <xf numFmtId="0" fontId="70" fillId="0" borderId="15" xfId="0" applyFont="1" applyBorder="1" applyAlignment="1">
      <alignment horizontal="right" vertical="center"/>
    </xf>
    <xf numFmtId="0" fontId="70" fillId="0" borderId="77" xfId="0" applyFont="1" applyBorder="1" applyAlignment="1">
      <alignment horizontal="right" vertical="center"/>
    </xf>
    <xf numFmtId="0" fontId="70" fillId="0" borderId="21" xfId="0" applyFont="1" applyBorder="1" applyAlignment="1">
      <alignment horizontal="right" vertical="center"/>
    </xf>
    <xf numFmtId="0" fontId="70" fillId="0" borderId="28" xfId="0" applyFont="1" applyBorder="1" applyAlignment="1">
      <alignment horizontal="center" vertical="center"/>
    </xf>
    <xf numFmtId="0" fontId="70" fillId="0" borderId="137" xfId="0" applyFont="1" applyBorder="1" applyAlignment="1">
      <alignment horizontal="center" vertical="center"/>
    </xf>
    <xf numFmtId="0" fontId="70" fillId="0" borderId="28" xfId="0" applyFont="1" applyBorder="1" applyAlignment="1">
      <alignment horizontal="right" vertical="center"/>
    </xf>
    <xf numFmtId="0" fontId="70" fillId="0" borderId="54" xfId="0" applyFont="1" applyBorder="1" applyAlignment="1">
      <alignment horizontal="right" vertical="center"/>
    </xf>
    <xf numFmtId="0" fontId="70" fillId="0" borderId="137" xfId="0" applyFont="1" applyBorder="1" applyAlignment="1">
      <alignment horizontal="right" vertical="center"/>
    </xf>
    <xf numFmtId="0" fontId="70" fillId="0" borderId="28" xfId="0" applyFont="1" applyBorder="1" applyAlignment="1">
      <alignment horizontal="left" vertical="center"/>
    </xf>
    <xf numFmtId="0" fontId="70" fillId="0" borderId="22" xfId="0" applyFont="1" applyBorder="1" applyAlignment="1">
      <alignment horizontal="right" vertical="center"/>
    </xf>
    <xf numFmtId="0" fontId="77" fillId="0" borderId="39" xfId="0" applyFont="1" applyBorder="1" applyAlignment="1">
      <alignment horizontal="center" vertical="center"/>
    </xf>
    <xf numFmtId="0" fontId="77" fillId="0" borderId="16" xfId="0" applyFont="1" applyBorder="1" applyAlignment="1">
      <alignment horizontal="center"/>
    </xf>
    <xf numFmtId="0" fontId="77" fillId="0" borderId="24" xfId="0" applyFont="1" applyBorder="1" applyAlignment="1">
      <alignment horizontal="center"/>
    </xf>
    <xf numFmtId="0" fontId="77" fillId="0" borderId="63" xfId="0" applyFont="1" applyBorder="1" applyAlignment="1">
      <alignment horizontal="center"/>
    </xf>
    <xf numFmtId="38" fontId="70" fillId="0" borderId="42" xfId="0" applyNumberFormat="1" applyFont="1" applyBorder="1">
      <alignment vertical="center"/>
    </xf>
    <xf numFmtId="38" fontId="70" fillId="0" borderId="53" xfId="0" applyNumberFormat="1" applyFont="1" applyBorder="1">
      <alignment vertical="center"/>
    </xf>
    <xf numFmtId="38" fontId="70" fillId="0" borderId="78" xfId="0" applyNumberFormat="1" applyFont="1" applyBorder="1">
      <alignment vertical="center"/>
    </xf>
    <xf numFmtId="38" fontId="70" fillId="0" borderId="84" xfId="0" applyNumberFormat="1" applyFont="1" applyBorder="1">
      <alignment vertical="center"/>
    </xf>
    <xf numFmtId="38" fontId="70" fillId="0" borderId="73" xfId="0" applyNumberFormat="1" applyFont="1" applyBorder="1">
      <alignment vertical="center"/>
    </xf>
    <xf numFmtId="38" fontId="70" fillId="0" borderId="57" xfId="0" applyNumberFormat="1" applyFont="1" applyBorder="1">
      <alignment vertical="center"/>
    </xf>
    <xf numFmtId="38" fontId="70" fillId="0" borderId="127" xfId="0" applyNumberFormat="1" applyFont="1" applyBorder="1">
      <alignment vertical="center"/>
    </xf>
    <xf numFmtId="0" fontId="77" fillId="0" borderId="40" xfId="0" applyFont="1" applyBorder="1">
      <alignment vertical="center"/>
    </xf>
    <xf numFmtId="0" fontId="77" fillId="0" borderId="13" xfId="0" applyFont="1" applyBorder="1" applyAlignment="1">
      <alignment horizontal="center"/>
    </xf>
    <xf numFmtId="0" fontId="77" fillId="0" borderId="64" xfId="0" applyFont="1" applyBorder="1" applyAlignment="1">
      <alignment horizontal="center"/>
    </xf>
    <xf numFmtId="38" fontId="70" fillId="0" borderId="34" xfId="0" applyNumberFormat="1" applyFont="1" applyBorder="1">
      <alignment vertical="center"/>
    </xf>
    <xf numFmtId="38" fontId="70" fillId="0" borderId="79" xfId="0" applyNumberFormat="1" applyFont="1" applyBorder="1">
      <alignment vertical="center"/>
    </xf>
    <xf numFmtId="38" fontId="70" fillId="0" borderId="33" xfId="0" applyNumberFormat="1" applyFont="1" applyBorder="1">
      <alignment vertical="center"/>
    </xf>
    <xf numFmtId="38" fontId="70" fillId="0" borderId="135" xfId="0" applyNumberFormat="1" applyFont="1" applyBorder="1">
      <alignment vertical="center"/>
    </xf>
    <xf numFmtId="38" fontId="70" fillId="0" borderId="64" xfId="0" applyNumberFormat="1" applyFont="1" applyBorder="1">
      <alignment vertical="center"/>
    </xf>
    <xf numFmtId="0" fontId="77" fillId="0" borderId="40" xfId="0" applyFont="1" applyBorder="1" applyAlignment="1">
      <alignment horizontal="center" vertical="center"/>
    </xf>
    <xf numFmtId="38" fontId="70" fillId="0" borderId="40" xfId="0" applyNumberFormat="1" applyFont="1" applyBorder="1">
      <alignment vertical="center"/>
    </xf>
    <xf numFmtId="38" fontId="70" fillId="0" borderId="85" xfId="0" applyNumberFormat="1" applyFont="1" applyBorder="1">
      <alignment vertical="center"/>
    </xf>
    <xf numFmtId="0" fontId="77" fillId="0" borderId="43" xfId="0" applyFont="1" applyBorder="1">
      <alignment vertical="center"/>
    </xf>
    <xf numFmtId="0" fontId="77" fillId="0" borderId="136" xfId="0" applyFont="1" applyBorder="1" applyAlignment="1">
      <alignment horizontal="center"/>
    </xf>
    <xf numFmtId="0" fontId="77" fillId="0" borderId="128" xfId="0" applyFont="1" applyBorder="1" applyAlignment="1">
      <alignment horizontal="center"/>
    </xf>
    <xf numFmtId="38" fontId="70" fillId="0" borderId="31" xfId="0" applyNumberFormat="1" applyFont="1" applyBorder="1">
      <alignment vertical="center"/>
    </xf>
    <xf numFmtId="38" fontId="70" fillId="0" borderId="136" xfId="0" applyNumberFormat="1" applyFont="1" applyBorder="1">
      <alignment vertical="center"/>
    </xf>
    <xf numFmtId="38" fontId="70" fillId="0" borderId="138" xfId="0" applyNumberFormat="1" applyFont="1" applyBorder="1">
      <alignment vertical="center"/>
    </xf>
    <xf numFmtId="38" fontId="70" fillId="0" borderId="32" xfId="0" applyNumberFormat="1" applyFont="1" applyBorder="1">
      <alignment vertical="center"/>
    </xf>
    <xf numFmtId="38" fontId="70" fillId="0" borderId="58" xfId="0" applyNumberFormat="1" applyFont="1" applyBorder="1">
      <alignment vertical="center"/>
    </xf>
    <xf numFmtId="38" fontId="70" fillId="0" borderId="128" xfId="0" applyNumberFormat="1" applyFont="1" applyBorder="1">
      <alignment vertical="center"/>
    </xf>
    <xf numFmtId="0" fontId="70" fillId="0" borderId="10" xfId="0" applyFont="1" applyBorder="1" applyAlignment="1">
      <alignment horizontal="center" vertical="center"/>
    </xf>
    <xf numFmtId="38" fontId="70" fillId="0" borderId="48" xfId="0" applyNumberFormat="1" applyFont="1" applyBorder="1">
      <alignment vertical="center"/>
    </xf>
    <xf numFmtId="38" fontId="70" fillId="0" borderId="139" xfId="0" applyNumberFormat="1" applyFont="1" applyBorder="1">
      <alignment vertical="center"/>
    </xf>
    <xf numFmtId="38" fontId="70" fillId="0" borderId="55" xfId="0" applyNumberFormat="1" applyFont="1" applyBorder="1">
      <alignment vertical="center"/>
    </xf>
    <xf numFmtId="38" fontId="70" fillId="0" borderId="20" xfId="0" applyNumberFormat="1" applyFont="1" applyBorder="1">
      <alignment vertical="center"/>
    </xf>
    <xf numFmtId="38" fontId="70" fillId="0" borderId="28" xfId="0" applyNumberFormat="1" applyFont="1" applyBorder="1">
      <alignment vertical="center"/>
    </xf>
    <xf numFmtId="38" fontId="70" fillId="0" borderId="137" xfId="0" applyNumberFormat="1" applyFont="1" applyBorder="1">
      <alignment vertical="center"/>
    </xf>
    <xf numFmtId="38" fontId="70" fillId="0" borderId="72" xfId="0" applyNumberFormat="1" applyFont="1" applyBorder="1">
      <alignment vertical="center"/>
    </xf>
    <xf numFmtId="38" fontId="70" fillId="0" borderId="54" xfId="0" applyNumberFormat="1" applyFont="1" applyBorder="1">
      <alignment vertical="center"/>
    </xf>
    <xf numFmtId="38" fontId="70" fillId="0" borderId="22" xfId="0" applyNumberFormat="1" applyFont="1" applyBorder="1">
      <alignment vertical="center"/>
    </xf>
    <xf numFmtId="0" fontId="77" fillId="0" borderId="17" xfId="0" applyFont="1" applyBorder="1" applyAlignment="1">
      <alignment horizontal="center"/>
    </xf>
    <xf numFmtId="0" fontId="77" fillId="0" borderId="25" xfId="0" applyFont="1" applyBorder="1" applyAlignment="1">
      <alignment horizontal="center"/>
    </xf>
    <xf numFmtId="0" fontId="77" fillId="0" borderId="65" xfId="0" applyFont="1" applyBorder="1" applyAlignment="1">
      <alignment horizontal="center"/>
    </xf>
    <xf numFmtId="0" fontId="74" fillId="0" borderId="48" xfId="0" applyFont="1" applyBorder="1">
      <alignment vertical="center"/>
    </xf>
    <xf numFmtId="0" fontId="77" fillId="0" borderId="41" xfId="0" applyFont="1" applyBorder="1">
      <alignment vertical="center"/>
    </xf>
    <xf numFmtId="0" fontId="77" fillId="0" borderId="49" xfId="0" applyFont="1" applyBorder="1" applyAlignment="1">
      <alignment horizontal="center"/>
    </xf>
    <xf numFmtId="0" fontId="77" fillId="0" borderId="66" xfId="0" applyFont="1" applyBorder="1" applyAlignment="1">
      <alignment horizontal="center"/>
    </xf>
    <xf numFmtId="38" fontId="70" fillId="0" borderId="67" xfId="0" applyNumberFormat="1" applyFont="1" applyBorder="1">
      <alignment vertical="center"/>
    </xf>
    <xf numFmtId="38" fontId="70" fillId="0" borderId="49" xfId="0" applyNumberFormat="1" applyFont="1" applyBorder="1">
      <alignment vertical="center"/>
    </xf>
    <xf numFmtId="38" fontId="70" fillId="0" borderId="80" xfId="0" applyNumberFormat="1" applyFont="1" applyBorder="1">
      <alignment vertical="center"/>
    </xf>
    <xf numFmtId="38" fontId="70" fillId="0" borderId="66" xfId="0" applyNumberFormat="1" applyFont="1" applyBorder="1">
      <alignment vertical="center"/>
    </xf>
    <xf numFmtId="0" fontId="70" fillId="0" borderId="46" xfId="0" applyFont="1" applyBorder="1" applyAlignment="1">
      <alignment horizontal="center" vertical="center"/>
    </xf>
    <xf numFmtId="0" fontId="70" fillId="0" borderId="57" xfId="0" applyFont="1" applyBorder="1" applyAlignment="1">
      <alignment horizontal="center" vertical="center"/>
    </xf>
    <xf numFmtId="38" fontId="70" fillId="0" borderId="57" xfId="0" applyNumberFormat="1" applyFont="1" applyBorder="1" applyAlignment="1">
      <alignment horizontal="center" vertical="center"/>
    </xf>
    <xf numFmtId="38" fontId="70" fillId="0" borderId="140" xfId="0" applyNumberFormat="1" applyFont="1" applyBorder="1" applyAlignment="1">
      <alignment horizontal="center" vertical="center"/>
    </xf>
    <xf numFmtId="38" fontId="70" fillId="0" borderId="55" xfId="0" applyNumberFormat="1" applyFont="1" applyBorder="1" applyAlignment="1">
      <alignment horizontal="center" vertical="center"/>
    </xf>
    <xf numFmtId="38" fontId="70" fillId="0" borderId="144" xfId="0" applyNumberFormat="1" applyFont="1" applyBorder="1" applyAlignment="1">
      <alignment horizontal="center" vertical="center"/>
    </xf>
    <xf numFmtId="38" fontId="70" fillId="0" borderId="150" xfId="0" applyNumberFormat="1" applyFont="1" applyBorder="1" applyAlignment="1">
      <alignment horizontal="center" vertical="center"/>
    </xf>
    <xf numFmtId="38" fontId="70" fillId="0" borderId="68" xfId="0" applyNumberFormat="1" applyFont="1" applyBorder="1">
      <alignment vertical="center"/>
    </xf>
    <xf numFmtId="38" fontId="70" fillId="0" borderId="24" xfId="0" applyNumberFormat="1" applyFont="1" applyBorder="1">
      <alignment vertical="center"/>
    </xf>
    <xf numFmtId="38" fontId="70" fillId="0" borderId="81" xfId="0" applyNumberFormat="1" applyFont="1" applyBorder="1">
      <alignment vertical="center"/>
    </xf>
    <xf numFmtId="38" fontId="70" fillId="0" borderId="86" xfId="0" applyNumberFormat="1" applyFont="1" applyBorder="1">
      <alignment vertical="center"/>
    </xf>
    <xf numFmtId="38" fontId="70" fillId="0" borderId="88" xfId="0" applyNumberFormat="1" applyFont="1" applyBorder="1">
      <alignment vertical="center"/>
    </xf>
    <xf numFmtId="38" fontId="70" fillId="0" borderId="46" xfId="0" applyNumberFormat="1" applyFont="1" applyBorder="1">
      <alignment vertical="center"/>
    </xf>
    <xf numFmtId="38" fontId="70" fillId="0" borderId="21" xfId="0" applyNumberFormat="1" applyFont="1" applyBorder="1">
      <alignment vertical="center"/>
    </xf>
    <xf numFmtId="38" fontId="70" fillId="0" borderId="98" xfId="0" applyNumberFormat="1" applyFont="1" applyBorder="1">
      <alignment vertical="center"/>
    </xf>
    <xf numFmtId="38" fontId="70" fillId="0" borderId="100" xfId="0" applyNumberFormat="1" applyFont="1" applyBorder="1">
      <alignment vertical="center"/>
    </xf>
    <xf numFmtId="0" fontId="70" fillId="0" borderId="44" xfId="0" applyFont="1" applyBorder="1" applyAlignment="1">
      <alignment horizontal="center" vertical="center"/>
    </xf>
    <xf numFmtId="0" fontId="70" fillId="0" borderId="58" xfId="0" applyFont="1" applyBorder="1" applyAlignment="1">
      <alignment horizontal="center" vertical="center"/>
    </xf>
    <xf numFmtId="38" fontId="70" fillId="0" borderId="58" xfId="0" applyNumberFormat="1" applyFont="1" applyBorder="1" applyAlignment="1">
      <alignment horizontal="center" vertical="center"/>
    </xf>
    <xf numFmtId="38" fontId="70" fillId="0" borderId="141" xfId="0" applyNumberFormat="1" applyFont="1" applyBorder="1" applyAlignment="1">
      <alignment horizontal="center" vertical="center"/>
    </xf>
    <xf numFmtId="38" fontId="70" fillId="0" borderId="15" xfId="0" applyNumberFormat="1" applyFont="1" applyBorder="1" applyAlignment="1">
      <alignment horizontal="center" vertical="center"/>
    </xf>
    <xf numFmtId="38" fontId="70" fillId="0" borderId="145" xfId="0" applyNumberFormat="1" applyFont="1" applyBorder="1" applyAlignment="1">
      <alignment horizontal="center" vertical="center"/>
    </xf>
    <xf numFmtId="38" fontId="70" fillId="0" borderId="151" xfId="0" applyNumberFormat="1" applyFont="1" applyBorder="1" applyAlignment="1">
      <alignment horizontal="center" vertical="center"/>
    </xf>
    <xf numFmtId="38" fontId="70" fillId="0" borderId="52" xfId="0" applyNumberFormat="1" applyFont="1" applyBorder="1">
      <alignment vertical="center"/>
    </xf>
    <xf numFmtId="38" fontId="70" fillId="0" borderId="62" xfId="0" applyNumberFormat="1" applyFont="1" applyBorder="1">
      <alignment vertical="center"/>
    </xf>
    <xf numFmtId="38" fontId="70" fillId="0" borderId="82" xfId="0" applyNumberFormat="1" applyFont="1" applyBorder="1">
      <alignment vertical="center"/>
    </xf>
    <xf numFmtId="38" fontId="70" fillId="0" borderId="87" xfId="0" applyNumberFormat="1" applyFont="1" applyBorder="1">
      <alignment vertical="center"/>
    </xf>
    <xf numFmtId="38" fontId="70" fillId="0" borderId="89" xfId="0" applyNumberFormat="1" applyFont="1" applyBorder="1">
      <alignment vertical="center"/>
    </xf>
    <xf numFmtId="38" fontId="70" fillId="0" borderId="45" xfId="0" applyNumberFormat="1" applyFont="1" applyBorder="1">
      <alignment vertical="center"/>
    </xf>
    <xf numFmtId="38" fontId="70" fillId="0" borderId="101" xfId="0" applyNumberFormat="1" applyFont="1" applyBorder="1">
      <alignment vertical="center"/>
    </xf>
    <xf numFmtId="0" fontId="70" fillId="0" borderId="45" xfId="0" applyFont="1" applyBorder="1" applyAlignment="1">
      <alignment horizontal="center" vertical="center"/>
    </xf>
    <xf numFmtId="0" fontId="70" fillId="0" borderId="59" xfId="0" applyFont="1" applyBorder="1" applyAlignment="1">
      <alignment horizontal="center" vertical="center"/>
    </xf>
    <xf numFmtId="38" fontId="70" fillId="0" borderId="59" xfId="0" applyNumberFormat="1" applyFont="1" applyBorder="1" applyAlignment="1">
      <alignment horizontal="center" vertical="center"/>
    </xf>
    <xf numFmtId="38" fontId="70" fillId="0" borderId="142" xfId="0" applyNumberFormat="1" applyFont="1" applyBorder="1" applyAlignment="1">
      <alignment horizontal="center" vertical="center"/>
    </xf>
    <xf numFmtId="38" fontId="70" fillId="0" borderId="54" xfId="0" applyNumberFormat="1" applyFont="1" applyBorder="1" applyAlignment="1">
      <alignment horizontal="center" vertical="center"/>
    </xf>
    <xf numFmtId="38" fontId="70" fillId="0" borderId="146" xfId="0" applyNumberFormat="1" applyFont="1" applyBorder="1" applyAlignment="1">
      <alignment horizontal="center" vertical="center"/>
    </xf>
    <xf numFmtId="38" fontId="70" fillId="0" borderId="130" xfId="0" applyNumberFormat="1" applyFont="1" applyBorder="1" applyAlignment="1">
      <alignment horizontal="center" vertical="center"/>
    </xf>
    <xf numFmtId="0" fontId="74" fillId="0" borderId="0" xfId="0" applyFont="1">
      <alignment vertical="center"/>
    </xf>
    <xf numFmtId="0" fontId="70" fillId="0" borderId="0" xfId="0" applyFont="1" applyAlignment="1">
      <alignment vertical="center" wrapText="1"/>
    </xf>
    <xf numFmtId="0" fontId="86" fillId="0" borderId="0" xfId="0" applyFont="1">
      <alignment vertical="center"/>
    </xf>
    <xf numFmtId="0" fontId="87" fillId="0" borderId="0" xfId="0" applyFont="1" applyAlignment="1">
      <alignment horizontal="center" vertical="center" shrinkToFit="1"/>
    </xf>
    <xf numFmtId="0" fontId="88" fillId="0" borderId="0" xfId="0" applyFont="1" applyAlignment="1">
      <alignment horizontal="center" vertical="center"/>
    </xf>
    <xf numFmtId="0" fontId="70" fillId="0" borderId="24" xfId="0" applyFont="1" applyBorder="1" applyAlignment="1">
      <alignment horizontal="right" vertical="center"/>
    </xf>
    <xf numFmtId="0" fontId="80" fillId="0" borderId="0" xfId="0" applyFont="1">
      <alignment vertical="center"/>
    </xf>
    <xf numFmtId="0" fontId="70" fillId="0" borderId="0" xfId="0" applyFont="1" applyAlignment="1">
      <alignment horizontal="center"/>
    </xf>
    <xf numFmtId="38" fontId="70" fillId="0" borderId="24" xfId="0" applyNumberFormat="1" applyFont="1" applyBorder="1" applyAlignment="1">
      <alignment horizontal="right"/>
    </xf>
    <xf numFmtId="0" fontId="70" fillId="0" borderId="24" xfId="0" applyFont="1" applyBorder="1" applyAlignment="1">
      <alignment horizontal="center"/>
    </xf>
    <xf numFmtId="0" fontId="70" fillId="24" borderId="47" xfId="0" applyFont="1" applyFill="1" applyBorder="1" applyAlignment="1">
      <alignment horizontal="center" vertical="center"/>
    </xf>
    <xf numFmtId="0" fontId="70" fillId="24" borderId="56" xfId="0" applyFont="1" applyFill="1" applyBorder="1" applyAlignment="1">
      <alignment horizontal="center" vertical="center"/>
    </xf>
    <xf numFmtId="0" fontId="70" fillId="24" borderId="90" xfId="0" applyFont="1" applyFill="1" applyBorder="1" applyAlignment="1">
      <alignment horizontal="center" vertical="center"/>
    </xf>
    <xf numFmtId="0" fontId="70" fillId="0" borderId="47" xfId="0" applyFont="1" applyBorder="1" applyAlignment="1">
      <alignment horizontal="center" vertical="center"/>
    </xf>
    <xf numFmtId="0" fontId="70" fillId="0" borderId="56" xfId="0" applyFont="1" applyBorder="1" applyAlignment="1">
      <alignment horizontal="center" vertical="center"/>
    </xf>
    <xf numFmtId="0" fontId="70" fillId="0" borderId="90" xfId="0" applyFont="1" applyBorder="1" applyAlignment="1">
      <alignment horizontal="center" vertical="center"/>
    </xf>
    <xf numFmtId="0" fontId="89" fillId="0" borderId="0" xfId="0" applyFont="1">
      <alignment vertical="center"/>
    </xf>
    <xf numFmtId="0" fontId="90" fillId="0" borderId="0" xfId="0" applyFont="1">
      <alignment vertical="center"/>
    </xf>
    <xf numFmtId="0" fontId="70" fillId="0" borderId="50" xfId="0" applyFont="1" applyBorder="1" applyAlignment="1">
      <alignment horizontal="left"/>
    </xf>
    <xf numFmtId="0" fontId="70" fillId="0" borderId="61" xfId="0" applyFont="1" applyBorder="1" applyAlignment="1">
      <alignment horizontal="left"/>
    </xf>
    <xf numFmtId="0" fontId="70" fillId="0" borderId="69" xfId="0" applyFont="1" applyBorder="1" applyAlignment="1">
      <alignment horizontal="left"/>
    </xf>
    <xf numFmtId="0" fontId="70" fillId="0" borderId="70" xfId="0" applyFont="1" applyBorder="1" applyAlignment="1">
      <alignment horizontal="center" vertical="center"/>
    </xf>
    <xf numFmtId="0" fontId="70" fillId="0" borderId="69" xfId="0" applyFont="1" applyBorder="1" applyAlignment="1">
      <alignment horizontal="center" vertical="center"/>
    </xf>
    <xf numFmtId="0" fontId="91" fillId="0" borderId="70" xfId="0" applyFont="1" applyBorder="1" applyAlignment="1">
      <alignment horizontal="center" vertical="center"/>
    </xf>
    <xf numFmtId="0" fontId="91" fillId="0" borderId="61" xfId="0" applyFont="1" applyBorder="1" applyAlignment="1">
      <alignment horizontal="center" vertical="center"/>
    </xf>
    <xf numFmtId="0" fontId="70" fillId="0" borderId="50" xfId="0" applyFont="1" applyBorder="1" applyAlignment="1">
      <alignment horizontal="center" vertical="center"/>
    </xf>
    <xf numFmtId="0" fontId="77" fillId="0" borderId="51" xfId="0" applyFont="1" applyBorder="1" applyAlignment="1">
      <alignment horizontal="center" vertical="center"/>
    </xf>
    <xf numFmtId="0" fontId="70" fillId="0" borderId="17" xfId="0" applyFont="1" applyBorder="1" applyAlignment="1">
      <alignment horizontal="center" vertical="center"/>
    </xf>
    <xf numFmtId="38" fontId="88" fillId="0" borderId="17" xfId="46" applyFont="1" applyFill="1" applyBorder="1" applyAlignment="1">
      <alignment horizontal="right"/>
    </xf>
    <xf numFmtId="38" fontId="88" fillId="0" borderId="25" xfId="46" applyFont="1" applyFill="1" applyBorder="1" applyAlignment="1">
      <alignment horizontal="right"/>
    </xf>
    <xf numFmtId="38" fontId="70" fillId="0" borderId="34" xfId="46" applyFont="1" applyFill="1" applyBorder="1" applyAlignment="1">
      <alignment horizontal="right"/>
    </xf>
    <xf numFmtId="185" fontId="70" fillId="24" borderId="17" xfId="0" applyNumberFormat="1" applyFont="1" applyFill="1" applyBorder="1" applyAlignment="1" applyProtection="1">
      <alignment horizontal="right"/>
      <protection locked="0"/>
    </xf>
    <xf numFmtId="185" fontId="70" fillId="24" borderId="25" xfId="0" applyNumberFormat="1" applyFont="1" applyFill="1" applyBorder="1" applyAlignment="1" applyProtection="1">
      <alignment horizontal="right"/>
      <protection locked="0"/>
    </xf>
    <xf numFmtId="0" fontId="70" fillId="0" borderId="25" xfId="0" applyFont="1" applyBorder="1" applyAlignment="1">
      <alignment horizontal="left" vertical="top" wrapText="1"/>
    </xf>
    <xf numFmtId="38" fontId="88" fillId="0" borderId="51" xfId="0" applyNumberFormat="1" applyFont="1" applyBorder="1" applyAlignment="1">
      <alignment horizontal="right" vertical="top" wrapText="1"/>
    </xf>
    <xf numFmtId="0" fontId="88" fillId="0" borderId="25" xfId="0" applyFont="1" applyBorder="1" applyAlignment="1">
      <alignment horizontal="right" vertical="top" wrapText="1"/>
    </xf>
    <xf numFmtId="0" fontId="88" fillId="0" borderId="34" xfId="0" applyFont="1" applyBorder="1" applyAlignment="1">
      <alignment horizontal="right" vertical="top" wrapText="1"/>
    </xf>
    <xf numFmtId="0" fontId="70" fillId="0" borderId="64" xfId="0" applyFont="1" applyBorder="1" applyAlignment="1">
      <alignment horizontal="left" vertical="top" wrapText="1"/>
    </xf>
    <xf numFmtId="0" fontId="70" fillId="0" borderId="0" xfId="0" applyFont="1" applyAlignment="1">
      <alignment vertical="top"/>
    </xf>
    <xf numFmtId="0" fontId="70" fillId="24" borderId="17" xfId="0" applyFont="1" applyFill="1" applyBorder="1" applyAlignment="1" applyProtection="1">
      <alignment horizontal="right"/>
      <protection locked="0"/>
    </xf>
    <xf numFmtId="0" fontId="70" fillId="24" borderId="25" xfId="0" applyFont="1" applyFill="1" applyBorder="1" applyAlignment="1" applyProtection="1">
      <alignment horizontal="right"/>
      <protection locked="0"/>
    </xf>
    <xf numFmtId="0" fontId="92" fillId="0" borderId="0" xfId="0" applyFont="1" applyAlignment="1">
      <alignment horizontal="left" vertical="top" wrapText="1"/>
    </xf>
    <xf numFmtId="0" fontId="70" fillId="0" borderId="0" xfId="0" applyFont="1" applyAlignment="1">
      <alignment horizontal="left" vertical="top" wrapText="1"/>
    </xf>
    <xf numFmtId="38" fontId="70" fillId="0" borderId="51" xfId="0" applyNumberFormat="1" applyFont="1" applyBorder="1" applyAlignment="1">
      <alignment horizontal="right" vertical="top" wrapText="1"/>
    </xf>
    <xf numFmtId="0" fontId="70" fillId="0" borderId="25" xfId="0" applyFont="1" applyBorder="1" applyAlignment="1">
      <alignment horizontal="right" vertical="top" wrapText="1"/>
    </xf>
    <xf numFmtId="0" fontId="70" fillId="0" borderId="34" xfId="0" applyFont="1" applyBorder="1" applyAlignment="1">
      <alignment horizontal="right" vertical="top" wrapText="1"/>
    </xf>
    <xf numFmtId="38" fontId="70" fillId="0" borderId="17" xfId="46" applyFont="1" applyFill="1" applyBorder="1" applyAlignment="1">
      <alignment horizontal="right"/>
    </xf>
    <xf numFmtId="38" fontId="70" fillId="0" borderId="25" xfId="46" applyFont="1" applyFill="1" applyBorder="1" applyAlignment="1">
      <alignment horizontal="right"/>
    </xf>
    <xf numFmtId="0" fontId="70" fillId="0" borderId="52" xfId="0" applyFont="1" applyBorder="1" applyAlignment="1">
      <alignment horizontal="center" vertical="center"/>
    </xf>
    <xf numFmtId="0" fontId="70" fillId="0" borderId="62" xfId="0" applyFont="1" applyBorder="1" applyAlignment="1">
      <alignment horizontal="center" vertical="center"/>
    </xf>
    <xf numFmtId="0" fontId="70" fillId="0" borderId="67" xfId="0" applyFont="1" applyBorder="1" applyAlignment="1">
      <alignment horizontal="center" vertical="center"/>
    </xf>
    <xf numFmtId="38" fontId="70" fillId="0" borderId="71" xfId="46" applyFont="1" applyFill="1" applyBorder="1" applyAlignment="1">
      <alignment horizontal="right"/>
    </xf>
    <xf numFmtId="38" fontId="70" fillId="0" borderId="62" xfId="46" applyFont="1" applyFill="1" applyBorder="1" applyAlignment="1">
      <alignment horizontal="right"/>
    </xf>
    <xf numFmtId="38" fontId="70" fillId="0" borderId="67" xfId="46" applyFont="1" applyFill="1" applyBorder="1" applyAlignment="1">
      <alignment horizontal="right"/>
    </xf>
    <xf numFmtId="38" fontId="70" fillId="0" borderId="71" xfId="0" applyNumberFormat="1" applyFont="1" applyBorder="1" applyAlignment="1" applyProtection="1">
      <alignment horizontal="right"/>
      <protection locked="0"/>
    </xf>
    <xf numFmtId="0" fontId="70" fillId="0" borderId="62" xfId="0" applyFont="1" applyBorder="1" applyAlignment="1" applyProtection="1">
      <alignment horizontal="right"/>
      <protection locked="0"/>
    </xf>
    <xf numFmtId="0" fontId="70" fillId="0" borderId="62" xfId="0" applyFont="1" applyBorder="1" applyAlignment="1">
      <alignment horizontal="left" vertical="top" wrapText="1"/>
    </xf>
    <xf numFmtId="38" fontId="70" fillId="0" borderId="52" xfId="46" applyFont="1" applyFill="1" applyBorder="1" applyAlignment="1">
      <alignment horizontal="right"/>
    </xf>
    <xf numFmtId="38" fontId="70" fillId="0" borderId="67" xfId="46" applyFont="1" applyFill="1" applyBorder="1" applyAlignment="1">
      <alignment horizontal="right"/>
    </xf>
    <xf numFmtId="0" fontId="70" fillId="0" borderId="66" xfId="0" applyFont="1" applyBorder="1" applyAlignment="1">
      <alignment horizontal="left" vertical="top" wrapText="1"/>
    </xf>
    <xf numFmtId="38" fontId="70" fillId="0" borderId="83" xfId="0" applyNumberFormat="1" applyFont="1" applyBorder="1" applyAlignment="1">
      <alignment horizontal="center" vertical="center"/>
    </xf>
    <xf numFmtId="0" fontId="70" fillId="0" borderId="74" xfId="0" applyFont="1" applyBorder="1" applyAlignment="1">
      <alignment horizontal="center" vertical="center"/>
    </xf>
    <xf numFmtId="0" fontId="70" fillId="0" borderId="56" xfId="0" applyFont="1" applyBorder="1">
      <alignment vertical="center"/>
    </xf>
    <xf numFmtId="0" fontId="70" fillId="0" borderId="90" xfId="0" applyFont="1" applyBorder="1" applyAlignment="1">
      <alignment horizontal="left" vertical="top" wrapText="1"/>
    </xf>
    <xf numFmtId="0" fontId="88" fillId="0" borderId="52" xfId="0" applyFont="1" applyBorder="1" applyAlignment="1">
      <alignment horizontal="center" vertical="center"/>
    </xf>
    <xf numFmtId="0" fontId="88" fillId="0" borderId="62" xfId="0" applyFont="1" applyBorder="1" applyAlignment="1">
      <alignment horizontal="center" vertical="center"/>
    </xf>
    <xf numFmtId="0" fontId="88" fillId="0" borderId="67" xfId="0" applyFont="1" applyBorder="1" applyAlignment="1">
      <alignment horizontal="center" vertical="center"/>
    </xf>
    <xf numFmtId="38" fontId="70" fillId="0" borderId="67" xfId="46" applyFont="1" applyFill="1" applyBorder="1" applyAlignment="1">
      <alignment horizontal="right" vertical="center"/>
    </xf>
    <xf numFmtId="183" fontId="70" fillId="0" borderId="71" xfId="0" applyNumberFormat="1" applyFont="1" applyBorder="1" applyAlignment="1" applyProtection="1">
      <alignment horizontal="right"/>
      <protection locked="0"/>
    </xf>
    <xf numFmtId="183" fontId="70" fillId="0" borderId="62" xfId="0" applyNumberFormat="1" applyFont="1" applyBorder="1" applyAlignment="1" applyProtection="1">
      <alignment horizontal="right"/>
      <protection locked="0"/>
    </xf>
    <xf numFmtId="0" fontId="70" fillId="0" borderId="62" xfId="0" applyFont="1" applyBorder="1" applyAlignment="1">
      <alignment horizontal="left" vertical="center" wrapText="1"/>
    </xf>
    <xf numFmtId="0" fontId="93" fillId="0" borderId="0" xfId="0" applyFont="1">
      <alignment vertical="center"/>
    </xf>
    <xf numFmtId="0" fontId="94" fillId="0" borderId="0" xfId="0" applyFont="1">
      <alignment vertical="center"/>
    </xf>
    <xf numFmtId="0" fontId="74" fillId="0" borderId="91" xfId="0" applyFont="1" applyBorder="1" applyAlignment="1">
      <alignment horizontal="left" vertical="center" shrinkToFit="1"/>
    </xf>
    <xf numFmtId="0" fontId="74" fillId="0" borderId="92" xfId="0" applyFont="1" applyBorder="1" applyAlignment="1">
      <alignment horizontal="left" vertical="center" shrinkToFit="1"/>
    </xf>
    <xf numFmtId="0" fontId="74" fillId="0" borderId="93" xfId="0" applyFont="1" applyBorder="1" applyAlignment="1">
      <alignment horizontal="left" vertical="center" shrinkToFit="1"/>
    </xf>
    <xf numFmtId="0" fontId="74" fillId="0" borderId="94" xfId="0" applyFont="1" applyBorder="1" applyAlignment="1">
      <alignment horizontal="left" vertical="center" shrinkToFit="1"/>
    </xf>
    <xf numFmtId="0" fontId="74" fillId="25" borderId="92" xfId="0" applyFont="1" applyFill="1" applyBorder="1" applyAlignment="1">
      <alignment horizontal="left" vertical="center" shrinkToFit="1"/>
    </xf>
    <xf numFmtId="0" fontId="74" fillId="0" borderId="19" xfId="0" applyFont="1" applyBorder="1" applyAlignment="1">
      <alignment horizontal="left" vertical="center" shrinkToFit="1"/>
    </xf>
    <xf numFmtId="0" fontId="74" fillId="0" borderId="54" xfId="0" applyFont="1" applyBorder="1" applyAlignment="1">
      <alignment horizontal="left" vertical="center" shrinkToFit="1"/>
    </xf>
    <xf numFmtId="0" fontId="74" fillId="0" borderId="56" xfId="0" applyFont="1" applyBorder="1" applyAlignment="1">
      <alignment horizontal="left" vertical="center"/>
    </xf>
  </cellXfs>
  <cellStyles count="47">
    <cellStyle name="20% - アクセント 1" xfId="1" xr:uid="{00000000-0005-0000-0000-000000000000}"/>
    <cellStyle name="20% - アクセント 2" xfId="2" xr:uid="{00000000-0005-0000-0000-000001000000}"/>
    <cellStyle name="20% - アクセント 3" xfId="3" xr:uid="{00000000-0005-0000-0000-000002000000}"/>
    <cellStyle name="20% - アクセント 4" xfId="4" xr:uid="{00000000-0005-0000-0000-000003000000}"/>
    <cellStyle name="20% - アクセント 5" xfId="5" xr:uid="{00000000-0005-0000-0000-000004000000}"/>
    <cellStyle name="20% - アクセント 6" xfId="6" xr:uid="{00000000-0005-0000-0000-000005000000}"/>
    <cellStyle name="40% - アクセント 1" xfId="7" xr:uid="{00000000-0005-0000-0000-000006000000}"/>
    <cellStyle name="40% - アクセント 2" xfId="8" xr:uid="{00000000-0005-0000-0000-000007000000}"/>
    <cellStyle name="40% - アクセント 3" xfId="9" xr:uid="{00000000-0005-0000-0000-000008000000}"/>
    <cellStyle name="40% - アクセント 4" xfId="10" xr:uid="{00000000-0005-0000-0000-000009000000}"/>
    <cellStyle name="40% - アクセント 5" xfId="11" xr:uid="{00000000-0005-0000-0000-00000A000000}"/>
    <cellStyle name="40% - アクセント 6" xfId="12" xr:uid="{00000000-0005-0000-0000-00000B000000}"/>
    <cellStyle name="60% - アクセント 1" xfId="13" xr:uid="{00000000-0005-0000-0000-00000C000000}"/>
    <cellStyle name="60% - アクセント 2" xfId="14" xr:uid="{00000000-0005-0000-0000-00000D000000}"/>
    <cellStyle name="60% - アクセント 3" xfId="15" xr:uid="{00000000-0005-0000-0000-00000E000000}"/>
    <cellStyle name="60% - アクセント 4" xfId="16" xr:uid="{00000000-0005-0000-0000-00000F000000}"/>
    <cellStyle name="60% - アクセント 5" xfId="17" xr:uid="{00000000-0005-0000-0000-000010000000}"/>
    <cellStyle name="60% - アクセント 6" xfId="18" xr:uid="{00000000-0005-0000-0000-000011000000}"/>
    <cellStyle name="アクセント 1" xfId="20" xr:uid="{00000000-0005-0000-0000-000013000000}"/>
    <cellStyle name="アクセント 2" xfId="21" xr:uid="{00000000-0005-0000-0000-000014000000}"/>
    <cellStyle name="アクセント 3" xfId="22" xr:uid="{00000000-0005-0000-0000-000015000000}"/>
    <cellStyle name="アクセント 4" xfId="23" xr:uid="{00000000-0005-0000-0000-000016000000}"/>
    <cellStyle name="アクセント 5" xfId="24" xr:uid="{00000000-0005-0000-0000-000017000000}"/>
    <cellStyle name="アクセント 6" xfId="25" xr:uid="{00000000-0005-0000-0000-000018000000}"/>
    <cellStyle name="タイトル" xfId="26" xr:uid="{00000000-0005-0000-0000-000019000000}"/>
    <cellStyle name="チェック セル" xfId="27" xr:uid="{00000000-0005-0000-0000-00001A000000}"/>
    <cellStyle name="どちらでもない" xfId="19" xr:uid="{00000000-0005-0000-0000-000012000000}"/>
    <cellStyle name="メモ" xfId="28" xr:uid="{00000000-0005-0000-0000-00001B000000}"/>
    <cellStyle name="リンク セル" xfId="29" xr:uid="{00000000-0005-0000-0000-00001C000000}"/>
    <cellStyle name="悪い" xfId="32" xr:uid="{00000000-0005-0000-0000-00001F000000}"/>
    <cellStyle name="計算" xfId="42" xr:uid="{00000000-0005-0000-0000-00002A000000}"/>
    <cellStyle name="警告文" xfId="44" xr:uid="{00000000-0005-0000-0000-00002C000000}"/>
    <cellStyle name="桁区切り" xfId="46" builtinId="6"/>
    <cellStyle name="桁区切り_様式＿中山間収支報告書（簡易）20200422計算式一部変更" xfId="33" xr:uid="{00000000-0005-0000-0000-000020000000}"/>
    <cellStyle name="見出し 1" xfId="38" xr:uid="{00000000-0005-0000-0000-000026000000}"/>
    <cellStyle name="見出し 2" xfId="39" xr:uid="{00000000-0005-0000-0000-000027000000}"/>
    <cellStyle name="見出し 3" xfId="40" xr:uid="{00000000-0005-0000-0000-000028000000}"/>
    <cellStyle name="見出し 4" xfId="41" xr:uid="{00000000-0005-0000-0000-000029000000}"/>
    <cellStyle name="集計" xfId="45" xr:uid="{00000000-0005-0000-0000-00002D000000}"/>
    <cellStyle name="出力" xfId="31" xr:uid="{00000000-0005-0000-0000-00001E000000}"/>
    <cellStyle name="説明文" xfId="43" xr:uid="{00000000-0005-0000-0000-00002B000000}"/>
    <cellStyle name="入力" xfId="30" xr:uid="{00000000-0005-0000-0000-00001D000000}"/>
    <cellStyle name="標準" xfId="0" builtinId="0"/>
    <cellStyle name="標準 2" xfId="34" xr:uid="{00000000-0005-0000-0000-000022000000}"/>
    <cellStyle name="標準_gennkasyoukyaku" xfId="35" xr:uid="{00000000-0005-0000-0000-000023000000}"/>
    <cellStyle name="標準_収支税務" xfId="36" xr:uid="{00000000-0005-0000-0000-000024000000}"/>
    <cellStyle name="良い" xfId="37" xr:uid="{00000000-0005-0000-0000-000025000000}"/>
  </cellStyles>
  <dxfs count="7">
    <dxf>
      <fill>
        <patternFill>
          <bgColor indexed="51"/>
        </patternFill>
      </fill>
    </dxf>
    <dxf>
      <fill>
        <patternFill>
          <bgColor indexed="52"/>
        </patternFill>
      </fill>
    </dxf>
    <dxf>
      <font>
        <color indexed="8"/>
      </font>
      <fill>
        <patternFill>
          <bgColor indexed="10"/>
        </patternFill>
      </fill>
    </dxf>
    <dxf>
      <font>
        <color indexed="8"/>
      </font>
      <fill>
        <patternFill>
          <bgColor indexed="10"/>
        </patternFill>
      </fill>
    </dxf>
    <dxf>
      <fill>
        <patternFill>
          <bgColor indexed="51"/>
        </patternFill>
      </fill>
    </dxf>
    <dxf>
      <fill>
        <patternFill>
          <bgColor indexed="52"/>
        </patternFill>
      </fill>
    </dxf>
    <dxf>
      <font>
        <color auto="1"/>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31</xdr:col>
      <xdr:colOff>0</xdr:colOff>
      <xdr:row>0</xdr:row>
      <xdr:rowOff>0</xdr:rowOff>
    </xdr:from>
    <xdr:to>
      <xdr:col>31</xdr:col>
      <xdr:colOff>0</xdr:colOff>
      <xdr:row>0</xdr:row>
      <xdr:rowOff>0</xdr:rowOff>
    </xdr:to>
    <xdr:sp macro="" textlink="">
      <xdr:nvSpPr>
        <xdr:cNvPr id="10984" name="Text Box 2">
          <a:extLst>
            <a:ext uri="{FF2B5EF4-FFF2-40B4-BE49-F238E27FC236}">
              <a16:creationId xmlns:a16="http://schemas.microsoft.com/office/drawing/2014/main" id="{00000000-0008-0000-0100-0000E82A0000}"/>
            </a:ext>
          </a:extLst>
        </xdr:cNvPr>
        <xdr:cNvSpPr txBox="1">
          <a:spLocks noChangeArrowheads="1"/>
        </xdr:cNvSpPr>
      </xdr:nvSpPr>
      <xdr:spPr>
        <a:xfrm>
          <a:off x="6896100" y="0"/>
          <a:ext cx="0" cy="0"/>
        </a:xfrm>
        <a:prstGeom prst="rect">
          <a:avLst/>
        </a:prstGeom>
        <a:solidFill>
          <a:srgbClr val="FFFFFF"/>
        </a:solidFill>
        <a:ln>
          <a:miter/>
        </a:ln>
      </xdr:spPr>
      <xdr:txBody>
        <a:bodyPr vertOverflow="clip" horzOverflow="overflow" wrap="square" lIns="27432" tIns="18288" rIns="0" bIns="0" anchor="t" upright="1"/>
        <a:lstStyle/>
        <a:p>
          <a:pPr algn="l">
            <a:lnSpc>
              <a:spcPts val="1425"/>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a:t>
          </a:r>
          <a:r>
            <a:rPr lang="ja-JP" altLang="en-US" sz="12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平成　　　年　　　月　　　日に交付した直接支払交付金について、上記のとおり配分及び支出したことを証明する。</a:t>
          </a:r>
        </a:p>
        <a:p>
          <a:pPr algn="l"/>
          <a:endParaRPr/>
        </a:p>
      </xdr:txBody>
    </xdr:sp>
    <xdr:clientData/>
  </xdr:twoCellAnchor>
  <xdr:twoCellAnchor>
    <xdr:from>
      <xdr:col>33</xdr:col>
      <xdr:colOff>0</xdr:colOff>
      <xdr:row>87</xdr:row>
      <xdr:rowOff>124460</xdr:rowOff>
    </xdr:from>
    <xdr:to>
      <xdr:col>33</xdr:col>
      <xdr:colOff>0</xdr:colOff>
      <xdr:row>89</xdr:row>
      <xdr:rowOff>182245</xdr:rowOff>
    </xdr:to>
    <xdr:sp macro="" textlink="">
      <xdr:nvSpPr>
        <xdr:cNvPr id="10985" name="Text Box 5">
          <a:extLst>
            <a:ext uri="{FF2B5EF4-FFF2-40B4-BE49-F238E27FC236}">
              <a16:creationId xmlns:a16="http://schemas.microsoft.com/office/drawing/2014/main" id="{00000000-0008-0000-0100-0000E92A0000}"/>
            </a:ext>
          </a:extLst>
        </xdr:cNvPr>
        <xdr:cNvSpPr txBox="1">
          <a:spLocks noChangeArrowheads="1"/>
        </xdr:cNvSpPr>
      </xdr:nvSpPr>
      <xdr:spPr>
        <a:xfrm>
          <a:off x="7334250" y="21374100"/>
          <a:ext cx="0" cy="534035"/>
        </a:xfrm>
        <a:prstGeom prst="rect">
          <a:avLst/>
        </a:prstGeom>
        <a:solidFill>
          <a:srgbClr val="FFFFFF"/>
        </a:solidFill>
        <a:ln>
          <a:miter/>
        </a:ln>
      </xdr:spPr>
      <xdr:txBody>
        <a:bodyPr vertOverflow="clip" horzOverflow="overflow" wrap="square" lIns="27432" tIns="18288" rIns="0" bIns="0" anchor="t" upright="1"/>
        <a:lstStyle/>
        <a:p>
          <a:pPr algn="l">
            <a:lnSpc>
              <a:spcPts val="1200"/>
            </a:lnSpc>
          </a:pP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平成 １９ 年 　３ 月 ３１ 日に交付した直接支払交付金について、上記のとおり配分及び支出したことを証明する。</a:t>
          </a:r>
        </a:p>
        <a:p>
          <a:pPr algn="l"/>
          <a:endParaRPr/>
        </a:p>
      </xdr:txBody>
    </xdr:sp>
    <xdr:clientData/>
  </xdr:twoCellAnchor>
  <xdr:twoCellAnchor>
    <xdr:from>
      <xdr:col>33</xdr:col>
      <xdr:colOff>0</xdr:colOff>
      <xdr:row>87</xdr:row>
      <xdr:rowOff>124460</xdr:rowOff>
    </xdr:from>
    <xdr:to>
      <xdr:col>33</xdr:col>
      <xdr:colOff>0</xdr:colOff>
      <xdr:row>89</xdr:row>
      <xdr:rowOff>182245</xdr:rowOff>
    </xdr:to>
    <xdr:sp macro="" textlink="">
      <xdr:nvSpPr>
        <xdr:cNvPr id="10986" name="Text Box 6">
          <a:extLst>
            <a:ext uri="{FF2B5EF4-FFF2-40B4-BE49-F238E27FC236}">
              <a16:creationId xmlns:a16="http://schemas.microsoft.com/office/drawing/2014/main" id="{00000000-0008-0000-0100-0000EA2A0000}"/>
            </a:ext>
          </a:extLst>
        </xdr:cNvPr>
        <xdr:cNvSpPr txBox="1">
          <a:spLocks noChangeArrowheads="1"/>
        </xdr:cNvSpPr>
      </xdr:nvSpPr>
      <xdr:spPr>
        <a:xfrm>
          <a:off x="7334250" y="21374100"/>
          <a:ext cx="0" cy="534035"/>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平成 １９ 年 　３ 月 ３１ 日に交付した直接支払交付金について、上記のとおり配分及び支出したことを証明する。</a:t>
          </a:r>
        </a:p>
        <a:p>
          <a:pPr algn="l"/>
          <a:endParaRPr/>
        </a:p>
      </xdr:txBody>
    </xdr:sp>
    <xdr:clientData/>
  </xdr:twoCellAnchor>
  <xdr:twoCellAnchor>
    <xdr:from>
      <xdr:col>32</xdr:col>
      <xdr:colOff>0</xdr:colOff>
      <xdr:row>91</xdr:row>
      <xdr:rowOff>0</xdr:rowOff>
    </xdr:from>
    <xdr:to>
      <xdr:col>32</xdr:col>
      <xdr:colOff>0</xdr:colOff>
      <xdr:row>91</xdr:row>
      <xdr:rowOff>0</xdr:rowOff>
    </xdr:to>
    <xdr:sp macro="" textlink="">
      <xdr:nvSpPr>
        <xdr:cNvPr id="10987" name="Text Box 7">
          <a:extLst>
            <a:ext uri="{FF2B5EF4-FFF2-40B4-BE49-F238E27FC236}">
              <a16:creationId xmlns:a16="http://schemas.microsoft.com/office/drawing/2014/main" id="{00000000-0008-0000-0100-0000EB2A0000}"/>
            </a:ext>
          </a:extLst>
        </xdr:cNvPr>
        <xdr:cNvSpPr txBox="1">
          <a:spLocks noChangeArrowheads="1"/>
        </xdr:cNvSpPr>
      </xdr:nvSpPr>
      <xdr:spPr>
        <a:xfrm>
          <a:off x="7115175" y="22202140"/>
          <a:ext cx="0" cy="0"/>
        </a:xfrm>
        <a:prstGeom prst="rect">
          <a:avLst/>
        </a:prstGeom>
        <a:solidFill>
          <a:srgbClr val="FFFFFF"/>
        </a:solidFill>
        <a:ln>
          <a:miter/>
        </a:ln>
      </xdr:spPr>
      <xdr:txBody>
        <a:bodyPr vertOverflow="clip" horzOverflow="overflow" wrap="square" lIns="27432" tIns="18288" rIns="0" bIns="0" anchor="t" upright="1"/>
        <a:lstStyle/>
        <a:p>
          <a:pPr algn="l">
            <a:lnSpc>
              <a:spcPts val="1200"/>
            </a:lnSpc>
          </a:pP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平成 １９ 年 　３ 月 ３１ 日に交付した直接支払交付金について、上記のとおり配分及び支出したことを証明する。</a:t>
          </a:r>
        </a:p>
        <a:p>
          <a:pPr algn="l"/>
          <a:endParaRPr/>
        </a:p>
      </xdr:txBody>
    </xdr:sp>
    <xdr:clientData/>
  </xdr:twoCellAnchor>
  <xdr:twoCellAnchor>
    <xdr:from>
      <xdr:col>3</xdr:col>
      <xdr:colOff>180975</xdr:colOff>
      <xdr:row>91</xdr:row>
      <xdr:rowOff>0</xdr:rowOff>
    </xdr:from>
    <xdr:to>
      <xdr:col>28</xdr:col>
      <xdr:colOff>200025</xdr:colOff>
      <xdr:row>91</xdr:row>
      <xdr:rowOff>0</xdr:rowOff>
    </xdr:to>
    <xdr:sp macro="" textlink="">
      <xdr:nvSpPr>
        <xdr:cNvPr id="10988" name="Text Box 8">
          <a:extLst>
            <a:ext uri="{FF2B5EF4-FFF2-40B4-BE49-F238E27FC236}">
              <a16:creationId xmlns:a16="http://schemas.microsoft.com/office/drawing/2014/main" id="{00000000-0008-0000-0100-0000EC2A0000}"/>
            </a:ext>
          </a:extLst>
        </xdr:cNvPr>
        <xdr:cNvSpPr txBox="1">
          <a:spLocks noChangeArrowheads="1"/>
        </xdr:cNvSpPr>
      </xdr:nvSpPr>
      <xdr:spPr>
        <a:xfrm>
          <a:off x="904875" y="22202140"/>
          <a:ext cx="553402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平成 １９ 年 　３ 月 ３１ 日に交付した直接支払交付金について、上記のとおり配分及び支出したことを証明する。</a:t>
          </a:r>
        </a:p>
        <a:p>
          <a:pPr algn="l"/>
          <a:endParaRPr/>
        </a:p>
      </xdr:txBody>
    </xdr:sp>
    <xdr:clientData/>
  </xdr:twoCellAnchor>
  <xdr:twoCellAnchor>
    <xdr:from>
      <xdr:col>1</xdr:col>
      <xdr:colOff>190500</xdr:colOff>
      <xdr:row>91</xdr:row>
      <xdr:rowOff>0</xdr:rowOff>
    </xdr:from>
    <xdr:to>
      <xdr:col>28</xdr:col>
      <xdr:colOff>209550</xdr:colOff>
      <xdr:row>91</xdr:row>
      <xdr:rowOff>0</xdr:rowOff>
    </xdr:to>
    <xdr:sp macro="" textlink="">
      <xdr:nvSpPr>
        <xdr:cNvPr id="10989" name="Text Box 9">
          <a:extLst>
            <a:ext uri="{FF2B5EF4-FFF2-40B4-BE49-F238E27FC236}">
              <a16:creationId xmlns:a16="http://schemas.microsoft.com/office/drawing/2014/main" id="{00000000-0008-0000-0100-0000ED2A0000}"/>
            </a:ext>
          </a:extLst>
        </xdr:cNvPr>
        <xdr:cNvSpPr txBox="1">
          <a:spLocks noChangeArrowheads="1"/>
        </xdr:cNvSpPr>
      </xdr:nvSpPr>
      <xdr:spPr>
        <a:xfrm>
          <a:off x="409575" y="22202140"/>
          <a:ext cx="60388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平成 １９ 年 　３ 月 ３１ 日に交付した直接支払交付金について、上記のとおり配分及び支出したことを証明する。</a:t>
          </a:r>
        </a:p>
        <a:p>
          <a:pPr algn="l"/>
          <a:endParaRPr/>
        </a:p>
      </xdr:txBody>
    </xdr:sp>
    <xdr:clientData/>
  </xdr:twoCellAnchor>
  <xdr:twoCellAnchor>
    <xdr:from>
      <xdr:col>1</xdr:col>
      <xdr:colOff>190500</xdr:colOff>
      <xdr:row>91</xdr:row>
      <xdr:rowOff>0</xdr:rowOff>
    </xdr:from>
    <xdr:to>
      <xdr:col>28</xdr:col>
      <xdr:colOff>209550</xdr:colOff>
      <xdr:row>91</xdr:row>
      <xdr:rowOff>0</xdr:rowOff>
    </xdr:to>
    <xdr:sp macro="" textlink="">
      <xdr:nvSpPr>
        <xdr:cNvPr id="10990" name="Text Box 10">
          <a:extLst>
            <a:ext uri="{FF2B5EF4-FFF2-40B4-BE49-F238E27FC236}">
              <a16:creationId xmlns:a16="http://schemas.microsoft.com/office/drawing/2014/main" id="{00000000-0008-0000-0100-0000EE2A0000}"/>
            </a:ext>
          </a:extLst>
        </xdr:cNvPr>
        <xdr:cNvSpPr txBox="1">
          <a:spLocks noChangeArrowheads="1"/>
        </xdr:cNvSpPr>
      </xdr:nvSpPr>
      <xdr:spPr>
        <a:xfrm>
          <a:off x="409575" y="22202140"/>
          <a:ext cx="60388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平成 １９ 年 　３ 月 ３１ 日に交付した直接支払交付金について、上記のとおり配分及び支出したことを証明する。</a:t>
          </a:r>
        </a:p>
        <a:p>
          <a:pPr algn="l"/>
          <a:endParaRPr/>
        </a:p>
      </xdr:txBody>
    </xdr:sp>
    <xdr:clientData/>
  </xdr:twoCellAnchor>
  <xdr:twoCellAnchor>
    <xdr:from>
      <xdr:col>1</xdr:col>
      <xdr:colOff>190500</xdr:colOff>
      <xdr:row>91</xdr:row>
      <xdr:rowOff>0</xdr:rowOff>
    </xdr:from>
    <xdr:to>
      <xdr:col>28</xdr:col>
      <xdr:colOff>209550</xdr:colOff>
      <xdr:row>91</xdr:row>
      <xdr:rowOff>0</xdr:rowOff>
    </xdr:to>
    <xdr:sp macro="" textlink="">
      <xdr:nvSpPr>
        <xdr:cNvPr id="10991" name="Text Box 11">
          <a:extLst>
            <a:ext uri="{FF2B5EF4-FFF2-40B4-BE49-F238E27FC236}">
              <a16:creationId xmlns:a16="http://schemas.microsoft.com/office/drawing/2014/main" id="{00000000-0008-0000-0100-0000EF2A0000}"/>
            </a:ext>
          </a:extLst>
        </xdr:cNvPr>
        <xdr:cNvSpPr txBox="1">
          <a:spLocks noChangeArrowheads="1"/>
        </xdr:cNvSpPr>
      </xdr:nvSpPr>
      <xdr:spPr>
        <a:xfrm>
          <a:off x="409575" y="22202140"/>
          <a:ext cx="60388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平成 １９ 年 　３ 月 ３１ 日に交付した直接支払交付金について、上記のとおり配分及び支出したことを証明する。</a:t>
          </a:r>
        </a:p>
        <a:p>
          <a:pPr algn="l"/>
          <a:endParaRPr/>
        </a:p>
      </xdr:txBody>
    </xdr:sp>
    <xdr:clientData/>
  </xdr:twoCellAnchor>
  <xdr:twoCellAnchor>
    <xdr:from>
      <xdr:col>32</xdr:col>
      <xdr:colOff>0</xdr:colOff>
      <xdr:row>93</xdr:row>
      <xdr:rowOff>0</xdr:rowOff>
    </xdr:from>
    <xdr:to>
      <xdr:col>32</xdr:col>
      <xdr:colOff>0</xdr:colOff>
      <xdr:row>93</xdr:row>
      <xdr:rowOff>0</xdr:rowOff>
    </xdr:to>
    <xdr:sp macro="" textlink="">
      <xdr:nvSpPr>
        <xdr:cNvPr id="10992" name="Text Box 13">
          <a:extLst>
            <a:ext uri="{FF2B5EF4-FFF2-40B4-BE49-F238E27FC236}">
              <a16:creationId xmlns:a16="http://schemas.microsoft.com/office/drawing/2014/main" id="{00000000-0008-0000-0100-0000F02A0000}"/>
            </a:ext>
          </a:extLst>
        </xdr:cNvPr>
        <xdr:cNvSpPr txBox="1">
          <a:spLocks noChangeArrowheads="1"/>
        </xdr:cNvSpPr>
      </xdr:nvSpPr>
      <xdr:spPr>
        <a:xfrm>
          <a:off x="7115175" y="22678390"/>
          <a:ext cx="0" cy="0"/>
        </a:xfrm>
        <a:prstGeom prst="rect">
          <a:avLst/>
        </a:prstGeom>
        <a:solidFill>
          <a:srgbClr val="FFFFFF"/>
        </a:solidFill>
        <a:ln>
          <a:miter/>
        </a:ln>
      </xdr:spPr>
      <xdr:txBody>
        <a:bodyPr vertOverflow="clip" horzOverflow="overflow" wrap="square" lIns="27432" tIns="18288" rIns="0" bIns="0" anchor="t" upright="1"/>
        <a:lstStyle/>
        <a:p>
          <a:pPr algn="l">
            <a:lnSpc>
              <a:spcPts val="1200"/>
            </a:lnSpc>
          </a:pP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平成 １９ 年 　３ 月 ３１ 日に交付した直接支払交付金について、上記のとおり配分及び支出したことを証明する。</a:t>
          </a:r>
        </a:p>
        <a:p>
          <a:pPr algn="l"/>
          <a:endParaRPr/>
        </a:p>
      </xdr:txBody>
    </xdr:sp>
    <xdr:clientData/>
  </xdr:twoCellAnchor>
  <xdr:twoCellAnchor>
    <xdr:from>
      <xdr:col>3</xdr:col>
      <xdr:colOff>180975</xdr:colOff>
      <xdr:row>93</xdr:row>
      <xdr:rowOff>0</xdr:rowOff>
    </xdr:from>
    <xdr:to>
      <xdr:col>28</xdr:col>
      <xdr:colOff>200025</xdr:colOff>
      <xdr:row>93</xdr:row>
      <xdr:rowOff>0</xdr:rowOff>
    </xdr:to>
    <xdr:sp macro="" textlink="">
      <xdr:nvSpPr>
        <xdr:cNvPr id="10993" name="Text Box 14">
          <a:extLst>
            <a:ext uri="{FF2B5EF4-FFF2-40B4-BE49-F238E27FC236}">
              <a16:creationId xmlns:a16="http://schemas.microsoft.com/office/drawing/2014/main" id="{00000000-0008-0000-0100-0000F12A0000}"/>
            </a:ext>
          </a:extLst>
        </xdr:cNvPr>
        <xdr:cNvSpPr txBox="1">
          <a:spLocks noChangeArrowheads="1"/>
        </xdr:cNvSpPr>
      </xdr:nvSpPr>
      <xdr:spPr>
        <a:xfrm>
          <a:off x="904875" y="22678390"/>
          <a:ext cx="553402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平成 １９ 年 　３ 月 ３１ 日に交付した直接支払交付金について、上記のとおり配分及び支出したことを証明する。</a:t>
          </a:r>
        </a:p>
        <a:p>
          <a:pPr algn="l"/>
          <a:endParaRPr/>
        </a:p>
      </xdr:txBody>
    </xdr:sp>
    <xdr:clientData/>
  </xdr:twoCellAnchor>
  <xdr:twoCellAnchor>
    <xdr:from>
      <xdr:col>1</xdr:col>
      <xdr:colOff>190500</xdr:colOff>
      <xdr:row>93</xdr:row>
      <xdr:rowOff>0</xdr:rowOff>
    </xdr:from>
    <xdr:to>
      <xdr:col>28</xdr:col>
      <xdr:colOff>209550</xdr:colOff>
      <xdr:row>93</xdr:row>
      <xdr:rowOff>0</xdr:rowOff>
    </xdr:to>
    <xdr:sp macro="" textlink="">
      <xdr:nvSpPr>
        <xdr:cNvPr id="10994" name="Text Box 15">
          <a:extLst>
            <a:ext uri="{FF2B5EF4-FFF2-40B4-BE49-F238E27FC236}">
              <a16:creationId xmlns:a16="http://schemas.microsoft.com/office/drawing/2014/main" id="{00000000-0008-0000-0100-0000F22A0000}"/>
            </a:ext>
          </a:extLst>
        </xdr:cNvPr>
        <xdr:cNvSpPr txBox="1">
          <a:spLocks noChangeArrowheads="1"/>
        </xdr:cNvSpPr>
      </xdr:nvSpPr>
      <xdr:spPr>
        <a:xfrm>
          <a:off x="409575" y="22678390"/>
          <a:ext cx="60388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平成 １９ 年 　３ 月 ３１ 日に交付した直接支払交付金について、上記のとおり配分及び支出したことを証明する。</a:t>
          </a:r>
        </a:p>
        <a:p>
          <a:pPr algn="l"/>
          <a:endParaRPr/>
        </a:p>
      </xdr:txBody>
    </xdr:sp>
    <xdr:clientData/>
  </xdr:twoCellAnchor>
  <xdr:twoCellAnchor>
    <xdr:from>
      <xdr:col>1</xdr:col>
      <xdr:colOff>190500</xdr:colOff>
      <xdr:row>93</xdr:row>
      <xdr:rowOff>0</xdr:rowOff>
    </xdr:from>
    <xdr:to>
      <xdr:col>28</xdr:col>
      <xdr:colOff>209550</xdr:colOff>
      <xdr:row>93</xdr:row>
      <xdr:rowOff>0</xdr:rowOff>
    </xdr:to>
    <xdr:sp macro="" textlink="">
      <xdr:nvSpPr>
        <xdr:cNvPr id="10995" name="Text Box 16">
          <a:extLst>
            <a:ext uri="{FF2B5EF4-FFF2-40B4-BE49-F238E27FC236}">
              <a16:creationId xmlns:a16="http://schemas.microsoft.com/office/drawing/2014/main" id="{00000000-0008-0000-0100-0000F32A0000}"/>
            </a:ext>
          </a:extLst>
        </xdr:cNvPr>
        <xdr:cNvSpPr txBox="1">
          <a:spLocks noChangeArrowheads="1"/>
        </xdr:cNvSpPr>
      </xdr:nvSpPr>
      <xdr:spPr>
        <a:xfrm>
          <a:off x="409575" y="22678390"/>
          <a:ext cx="60388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平成 １９ 年 　３ 月 ３１ 日に交付した直接支払交付金について、上記のとおり配分及び支出したことを証明する。</a:t>
          </a:r>
        </a:p>
        <a:p>
          <a:pPr algn="l"/>
          <a:endParaRPr/>
        </a:p>
      </xdr:txBody>
    </xdr:sp>
    <xdr:clientData/>
  </xdr:twoCellAnchor>
  <xdr:twoCellAnchor>
    <xdr:from>
      <xdr:col>1</xdr:col>
      <xdr:colOff>190500</xdr:colOff>
      <xdr:row>93</xdr:row>
      <xdr:rowOff>0</xdr:rowOff>
    </xdr:from>
    <xdr:to>
      <xdr:col>28</xdr:col>
      <xdr:colOff>209550</xdr:colOff>
      <xdr:row>93</xdr:row>
      <xdr:rowOff>0</xdr:rowOff>
    </xdr:to>
    <xdr:sp macro="" textlink="">
      <xdr:nvSpPr>
        <xdr:cNvPr id="10996" name="Text Box 17">
          <a:extLst>
            <a:ext uri="{FF2B5EF4-FFF2-40B4-BE49-F238E27FC236}">
              <a16:creationId xmlns:a16="http://schemas.microsoft.com/office/drawing/2014/main" id="{00000000-0008-0000-0100-0000F42A0000}"/>
            </a:ext>
          </a:extLst>
        </xdr:cNvPr>
        <xdr:cNvSpPr txBox="1">
          <a:spLocks noChangeArrowheads="1"/>
        </xdr:cNvSpPr>
      </xdr:nvSpPr>
      <xdr:spPr>
        <a:xfrm>
          <a:off x="409575" y="22678390"/>
          <a:ext cx="60388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平成 １９ 年 　３ 月 ３１ 日に交付した直接支払交付金について、上記のとおり配分及び支出したことを証明する。</a:t>
          </a:r>
        </a:p>
        <a:p>
          <a:pPr algn="l"/>
          <a:endParaRPr/>
        </a:p>
      </xdr:txBody>
    </xdr:sp>
    <xdr:clientData/>
  </xdr:twoCellAnchor>
  <xdr:twoCellAnchor>
    <xdr:from>
      <xdr:col>33</xdr:col>
      <xdr:colOff>0</xdr:colOff>
      <xdr:row>91</xdr:row>
      <xdr:rowOff>0</xdr:rowOff>
    </xdr:from>
    <xdr:to>
      <xdr:col>33</xdr:col>
      <xdr:colOff>0</xdr:colOff>
      <xdr:row>91</xdr:row>
      <xdr:rowOff>0</xdr:rowOff>
    </xdr:to>
    <xdr:sp macro="" textlink="">
      <xdr:nvSpPr>
        <xdr:cNvPr id="10997" name="Text Box 19">
          <a:extLst>
            <a:ext uri="{FF2B5EF4-FFF2-40B4-BE49-F238E27FC236}">
              <a16:creationId xmlns:a16="http://schemas.microsoft.com/office/drawing/2014/main" id="{00000000-0008-0000-0100-0000F52A0000}"/>
            </a:ext>
          </a:extLst>
        </xdr:cNvPr>
        <xdr:cNvSpPr txBox="1">
          <a:spLocks noChangeArrowheads="1"/>
        </xdr:cNvSpPr>
      </xdr:nvSpPr>
      <xdr:spPr>
        <a:xfrm>
          <a:off x="7334250" y="22202140"/>
          <a:ext cx="0" cy="0"/>
        </a:xfrm>
        <a:prstGeom prst="rect">
          <a:avLst/>
        </a:prstGeom>
        <a:solidFill>
          <a:srgbClr val="FFFFFF"/>
        </a:solidFill>
        <a:ln>
          <a:miter/>
        </a:ln>
      </xdr:spPr>
      <xdr:txBody>
        <a:bodyPr vertOverflow="clip" horzOverflow="overflow" wrap="square" lIns="27432" tIns="18288" rIns="0" bIns="0" anchor="t" upright="1"/>
        <a:lstStyle/>
        <a:p>
          <a:pPr algn="l">
            <a:lnSpc>
              <a:spcPts val="1200"/>
            </a:lnSpc>
          </a:pP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平成 １９ 年 　３ 月 ３１ 日に交付した直接支払交付金について、上記のとおり配分及び支出したことを証明する。</a:t>
          </a:r>
        </a:p>
        <a:p>
          <a:pPr algn="l"/>
          <a:endParaRPr/>
        </a:p>
      </xdr:txBody>
    </xdr:sp>
    <xdr:clientData/>
  </xdr:twoCellAnchor>
  <xdr:twoCellAnchor>
    <xdr:from>
      <xdr:col>33</xdr:col>
      <xdr:colOff>0</xdr:colOff>
      <xdr:row>91</xdr:row>
      <xdr:rowOff>0</xdr:rowOff>
    </xdr:from>
    <xdr:to>
      <xdr:col>33</xdr:col>
      <xdr:colOff>0</xdr:colOff>
      <xdr:row>91</xdr:row>
      <xdr:rowOff>0</xdr:rowOff>
    </xdr:to>
    <xdr:sp macro="" textlink="">
      <xdr:nvSpPr>
        <xdr:cNvPr id="10998" name="Text Box 20">
          <a:extLst>
            <a:ext uri="{FF2B5EF4-FFF2-40B4-BE49-F238E27FC236}">
              <a16:creationId xmlns:a16="http://schemas.microsoft.com/office/drawing/2014/main" id="{00000000-0008-0000-0100-0000F62A0000}"/>
            </a:ext>
          </a:extLst>
        </xdr:cNvPr>
        <xdr:cNvSpPr txBox="1">
          <a:spLocks noChangeArrowheads="1"/>
        </xdr:cNvSpPr>
      </xdr:nvSpPr>
      <xdr:spPr>
        <a:xfrm>
          <a:off x="7334250" y="22202140"/>
          <a:ext cx="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平成 １９ 年 　３ 月 ３１ 日に交付した直接支払交付金について、上記のとおり配分及び支出したことを証明する。</a:t>
          </a:r>
        </a:p>
        <a:p>
          <a:pPr algn="l"/>
          <a:endParaRPr/>
        </a:p>
      </xdr:txBody>
    </xdr:sp>
    <xdr:clientData/>
  </xdr:twoCellAnchor>
  <xdr:twoCellAnchor>
    <xdr:from>
      <xdr:col>1</xdr:col>
      <xdr:colOff>190500</xdr:colOff>
      <xdr:row>93</xdr:row>
      <xdr:rowOff>0</xdr:rowOff>
    </xdr:from>
    <xdr:to>
      <xdr:col>28</xdr:col>
      <xdr:colOff>209550</xdr:colOff>
      <xdr:row>93</xdr:row>
      <xdr:rowOff>0</xdr:rowOff>
    </xdr:to>
    <xdr:sp macro="" textlink="">
      <xdr:nvSpPr>
        <xdr:cNvPr id="10999" name="Text Box 21">
          <a:extLst>
            <a:ext uri="{FF2B5EF4-FFF2-40B4-BE49-F238E27FC236}">
              <a16:creationId xmlns:a16="http://schemas.microsoft.com/office/drawing/2014/main" id="{00000000-0008-0000-0100-0000F72A0000}"/>
            </a:ext>
          </a:extLst>
        </xdr:cNvPr>
        <xdr:cNvSpPr txBox="1">
          <a:spLocks noChangeArrowheads="1"/>
        </xdr:cNvSpPr>
      </xdr:nvSpPr>
      <xdr:spPr>
        <a:xfrm>
          <a:off x="409575" y="22678390"/>
          <a:ext cx="6038850" cy="0"/>
        </a:xfrm>
        <a:prstGeom prst="rect">
          <a:avLst/>
        </a:prstGeom>
        <a:solidFill>
          <a:srgbClr val="FFFFFF"/>
        </a:solidFill>
        <a:ln>
          <a:miter/>
        </a:ln>
      </xdr:spPr>
      <xdr:txBody>
        <a:bodyPr vertOverflow="overflow" horzOverflow="overflow" upright="1"/>
        <a:lstStyle/>
        <a:p>
          <a:endParaRPr/>
        </a:p>
      </xdr:txBody>
    </xdr:sp>
    <xdr:clientData/>
  </xdr:twoCellAnchor>
  <xdr:twoCellAnchor>
    <xdr:from>
      <xdr:col>65</xdr:col>
      <xdr:colOff>0</xdr:colOff>
      <xdr:row>93</xdr:row>
      <xdr:rowOff>0</xdr:rowOff>
    </xdr:from>
    <xdr:to>
      <xdr:col>65</xdr:col>
      <xdr:colOff>0</xdr:colOff>
      <xdr:row>93</xdr:row>
      <xdr:rowOff>0</xdr:rowOff>
    </xdr:to>
    <xdr:sp macro="" textlink="">
      <xdr:nvSpPr>
        <xdr:cNvPr id="11000" name="Text Box 22">
          <a:extLst>
            <a:ext uri="{FF2B5EF4-FFF2-40B4-BE49-F238E27FC236}">
              <a16:creationId xmlns:a16="http://schemas.microsoft.com/office/drawing/2014/main" id="{00000000-0008-0000-0100-0000F82A0000}"/>
            </a:ext>
          </a:extLst>
        </xdr:cNvPr>
        <xdr:cNvSpPr txBox="1">
          <a:spLocks noChangeArrowheads="1"/>
        </xdr:cNvSpPr>
      </xdr:nvSpPr>
      <xdr:spPr>
        <a:xfrm>
          <a:off x="14678025" y="22678390"/>
          <a:ext cx="0" cy="0"/>
        </a:xfrm>
        <a:prstGeom prst="rect">
          <a:avLst/>
        </a:prstGeom>
        <a:solidFill>
          <a:srgbClr val="FFFFFF"/>
        </a:solidFill>
        <a:ln>
          <a:miter/>
        </a:ln>
      </xdr:spPr>
      <xdr:txBody>
        <a:bodyPr vertOverflow="clip" horzOverflow="overflow" wrap="square" lIns="27432" tIns="18288" rIns="0" bIns="0" anchor="t" upright="1"/>
        <a:lstStyle/>
        <a:p>
          <a:pPr algn="l">
            <a:lnSpc>
              <a:spcPts val="1200"/>
            </a:lnSpc>
          </a:pP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平成 １９ 年 　３ 月 ３１ 日に交付した直接支払交付金について、上記のとおり配分及び支出したことを証明する。</a:t>
          </a:r>
        </a:p>
        <a:p>
          <a:pPr algn="l"/>
          <a:endParaRPr/>
        </a:p>
      </xdr:txBody>
    </xdr:sp>
    <xdr:clientData/>
  </xdr:twoCellAnchor>
  <xdr:twoCellAnchor>
    <xdr:from>
      <xdr:col>65</xdr:col>
      <xdr:colOff>0</xdr:colOff>
      <xdr:row>93</xdr:row>
      <xdr:rowOff>0</xdr:rowOff>
    </xdr:from>
    <xdr:to>
      <xdr:col>65</xdr:col>
      <xdr:colOff>0</xdr:colOff>
      <xdr:row>93</xdr:row>
      <xdr:rowOff>0</xdr:rowOff>
    </xdr:to>
    <xdr:sp macro="" textlink="">
      <xdr:nvSpPr>
        <xdr:cNvPr id="11001" name="Text Box 23">
          <a:extLst>
            <a:ext uri="{FF2B5EF4-FFF2-40B4-BE49-F238E27FC236}">
              <a16:creationId xmlns:a16="http://schemas.microsoft.com/office/drawing/2014/main" id="{00000000-0008-0000-0100-0000F92A0000}"/>
            </a:ext>
          </a:extLst>
        </xdr:cNvPr>
        <xdr:cNvSpPr txBox="1">
          <a:spLocks noChangeArrowheads="1"/>
        </xdr:cNvSpPr>
      </xdr:nvSpPr>
      <xdr:spPr>
        <a:xfrm>
          <a:off x="14678025" y="22678390"/>
          <a:ext cx="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平成 １９ 年 　３ 月 ３１ 日に交付した直接支払交付金について、上記のとおり配分及び支出したことを証明する。</a:t>
          </a:r>
        </a:p>
        <a:p>
          <a:pPr algn="l"/>
          <a:endParaRPr/>
        </a:p>
      </xdr:txBody>
    </xdr:sp>
    <xdr:clientData/>
  </xdr:twoCellAnchor>
  <xdr:twoCellAnchor>
    <xdr:from>
      <xdr:col>35</xdr:col>
      <xdr:colOff>180975</xdr:colOff>
      <xdr:row>93</xdr:row>
      <xdr:rowOff>0</xdr:rowOff>
    </xdr:from>
    <xdr:to>
      <xdr:col>60</xdr:col>
      <xdr:colOff>200025</xdr:colOff>
      <xdr:row>93</xdr:row>
      <xdr:rowOff>0</xdr:rowOff>
    </xdr:to>
    <xdr:sp macro="" textlink="">
      <xdr:nvSpPr>
        <xdr:cNvPr id="11002" name="Text Box 43">
          <a:extLst>
            <a:ext uri="{FF2B5EF4-FFF2-40B4-BE49-F238E27FC236}">
              <a16:creationId xmlns:a16="http://schemas.microsoft.com/office/drawing/2014/main" id="{00000000-0008-0000-0100-0000FA2A0000}"/>
            </a:ext>
          </a:extLst>
        </xdr:cNvPr>
        <xdr:cNvSpPr txBox="1">
          <a:spLocks noChangeArrowheads="1"/>
        </xdr:cNvSpPr>
      </xdr:nvSpPr>
      <xdr:spPr>
        <a:xfrm>
          <a:off x="7953375" y="22678390"/>
          <a:ext cx="58293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平成 １９ 年 　３ 月 ３１ 日に交付した直接支払交付金について、上記のとおり配分及び支出したことを証明する。</a:t>
          </a:r>
        </a:p>
        <a:p>
          <a:pPr algn="l"/>
          <a:endParaRPr/>
        </a:p>
      </xdr:txBody>
    </xdr:sp>
    <xdr:clientData/>
  </xdr:twoCellAnchor>
  <xdr:twoCellAnchor>
    <xdr:from>
      <xdr:col>33</xdr:col>
      <xdr:colOff>190500</xdr:colOff>
      <xdr:row>93</xdr:row>
      <xdr:rowOff>0</xdr:rowOff>
    </xdr:from>
    <xdr:to>
      <xdr:col>60</xdr:col>
      <xdr:colOff>209550</xdr:colOff>
      <xdr:row>93</xdr:row>
      <xdr:rowOff>0</xdr:rowOff>
    </xdr:to>
    <xdr:sp macro="" textlink="">
      <xdr:nvSpPr>
        <xdr:cNvPr id="11003" name="Text Box 44">
          <a:extLst>
            <a:ext uri="{FF2B5EF4-FFF2-40B4-BE49-F238E27FC236}">
              <a16:creationId xmlns:a16="http://schemas.microsoft.com/office/drawing/2014/main" id="{00000000-0008-0000-0100-0000FB2A0000}"/>
            </a:ext>
          </a:extLst>
        </xdr:cNvPr>
        <xdr:cNvSpPr txBox="1">
          <a:spLocks noChangeArrowheads="1"/>
        </xdr:cNvSpPr>
      </xdr:nvSpPr>
      <xdr:spPr>
        <a:xfrm>
          <a:off x="7524750" y="22678390"/>
          <a:ext cx="6267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平成 １９ 年 　３ 月 ３１ 日に交付した直接支払交付金について、上記のとおり配分及び支出したことを証明する。</a:t>
          </a:r>
        </a:p>
        <a:p>
          <a:pPr algn="l"/>
          <a:endParaRPr/>
        </a:p>
      </xdr:txBody>
    </xdr:sp>
    <xdr:clientData/>
  </xdr:twoCellAnchor>
  <xdr:twoCellAnchor>
    <xdr:from>
      <xdr:col>33</xdr:col>
      <xdr:colOff>190500</xdr:colOff>
      <xdr:row>93</xdr:row>
      <xdr:rowOff>0</xdr:rowOff>
    </xdr:from>
    <xdr:to>
      <xdr:col>60</xdr:col>
      <xdr:colOff>209550</xdr:colOff>
      <xdr:row>93</xdr:row>
      <xdr:rowOff>0</xdr:rowOff>
    </xdr:to>
    <xdr:sp macro="" textlink="">
      <xdr:nvSpPr>
        <xdr:cNvPr id="11004" name="Text Box 45">
          <a:extLst>
            <a:ext uri="{FF2B5EF4-FFF2-40B4-BE49-F238E27FC236}">
              <a16:creationId xmlns:a16="http://schemas.microsoft.com/office/drawing/2014/main" id="{00000000-0008-0000-0100-0000FC2A0000}"/>
            </a:ext>
          </a:extLst>
        </xdr:cNvPr>
        <xdr:cNvSpPr txBox="1">
          <a:spLocks noChangeArrowheads="1"/>
        </xdr:cNvSpPr>
      </xdr:nvSpPr>
      <xdr:spPr>
        <a:xfrm>
          <a:off x="7524750" y="22678390"/>
          <a:ext cx="6267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平成 １９ 年 　３ 月 ３１ 日に交付した直接支払交付金について、上記のとおり配分及び支出したことを証明する。</a:t>
          </a:r>
        </a:p>
        <a:p>
          <a:pPr algn="l"/>
          <a:endParaRPr/>
        </a:p>
      </xdr:txBody>
    </xdr:sp>
    <xdr:clientData/>
  </xdr:twoCellAnchor>
  <xdr:twoCellAnchor>
    <xdr:from>
      <xdr:col>33</xdr:col>
      <xdr:colOff>190500</xdr:colOff>
      <xdr:row>93</xdr:row>
      <xdr:rowOff>0</xdr:rowOff>
    </xdr:from>
    <xdr:to>
      <xdr:col>60</xdr:col>
      <xdr:colOff>209550</xdr:colOff>
      <xdr:row>93</xdr:row>
      <xdr:rowOff>0</xdr:rowOff>
    </xdr:to>
    <xdr:sp macro="" textlink="">
      <xdr:nvSpPr>
        <xdr:cNvPr id="11005" name="Text Box 46">
          <a:extLst>
            <a:ext uri="{FF2B5EF4-FFF2-40B4-BE49-F238E27FC236}">
              <a16:creationId xmlns:a16="http://schemas.microsoft.com/office/drawing/2014/main" id="{00000000-0008-0000-0100-0000FD2A0000}"/>
            </a:ext>
          </a:extLst>
        </xdr:cNvPr>
        <xdr:cNvSpPr txBox="1">
          <a:spLocks noChangeArrowheads="1"/>
        </xdr:cNvSpPr>
      </xdr:nvSpPr>
      <xdr:spPr>
        <a:xfrm>
          <a:off x="7524750" y="22678390"/>
          <a:ext cx="6267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平成 １９ 年 　３ 月 ３１ 日に交付した直接支払交付金について、上記のとおり配分及び支出したことを証明する。</a:t>
          </a:r>
        </a:p>
        <a:p>
          <a:pPr algn="l"/>
          <a:endParaRPr/>
        </a:p>
      </xdr:txBody>
    </xdr:sp>
    <xdr:clientData/>
  </xdr:twoCellAnchor>
  <xdr:twoCellAnchor>
    <xdr:from>
      <xdr:col>33</xdr:col>
      <xdr:colOff>190500</xdr:colOff>
      <xdr:row>93</xdr:row>
      <xdr:rowOff>0</xdr:rowOff>
    </xdr:from>
    <xdr:to>
      <xdr:col>60</xdr:col>
      <xdr:colOff>209550</xdr:colOff>
      <xdr:row>93</xdr:row>
      <xdr:rowOff>0</xdr:rowOff>
    </xdr:to>
    <xdr:sp macro="" textlink="">
      <xdr:nvSpPr>
        <xdr:cNvPr id="11006" name="Text Box 47">
          <a:extLst>
            <a:ext uri="{FF2B5EF4-FFF2-40B4-BE49-F238E27FC236}">
              <a16:creationId xmlns:a16="http://schemas.microsoft.com/office/drawing/2014/main" id="{00000000-0008-0000-0100-0000FE2A0000}"/>
            </a:ext>
          </a:extLst>
        </xdr:cNvPr>
        <xdr:cNvSpPr txBox="1">
          <a:spLocks noChangeArrowheads="1"/>
        </xdr:cNvSpPr>
      </xdr:nvSpPr>
      <xdr:spPr>
        <a:xfrm>
          <a:off x="7524750" y="22678390"/>
          <a:ext cx="6267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平成 ２２ 年 　３ 月 ３１ 日に交付した直接支払交付金について、上記のとおり配分及び支出したことを証明する。</a:t>
          </a:r>
        </a:p>
        <a:p>
          <a:pPr algn="l"/>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AK183"/>
  <sheetViews>
    <sheetView view="pageBreakPreview" topLeftCell="A121" zoomScale="115" zoomScaleSheetLayoutView="115" workbookViewId="0">
      <selection activeCell="AZ6" sqref="AZ6"/>
    </sheetView>
  </sheetViews>
  <sheetFormatPr defaultColWidth="9" defaultRowHeight="13.2"/>
  <cols>
    <col min="1" max="2" width="2.5" style="1" customWidth="1"/>
    <col min="3" max="3" width="4.69921875" style="1" customWidth="1"/>
    <col min="4" max="4" width="1.3984375" style="1" customWidth="1"/>
    <col min="5" max="5" width="4.3984375" style="1" customWidth="1"/>
    <col min="6" max="6" width="3.59765625" style="1" customWidth="1"/>
    <col min="7" max="7" width="5.09765625" style="1" customWidth="1"/>
    <col min="8" max="9" width="8.59765625" style="1" customWidth="1"/>
    <col min="10" max="10" width="1.59765625" style="1" customWidth="1"/>
    <col min="11" max="11" width="5.59765625" style="1" customWidth="1"/>
    <col min="12" max="12" width="1.69921875" style="1" customWidth="1"/>
    <col min="13" max="13" width="1.59765625" style="1" customWidth="1"/>
    <col min="14" max="16" width="9" style="1" bestFit="1" customWidth="1"/>
    <col min="17" max="17" width="10.09765625" style="1" customWidth="1"/>
    <col min="18" max="18" width="1.8984375" style="2" customWidth="1"/>
    <col min="19" max="19" width="5.59765625" style="2" customWidth="1"/>
    <col min="20" max="20" width="2.69921875" style="2" customWidth="1"/>
    <col min="21" max="21" width="5.5" style="2" customWidth="1"/>
    <col min="22" max="22" width="5.3984375" style="2" customWidth="1"/>
    <col min="23" max="23" width="3.09765625" style="2" customWidth="1"/>
    <col min="24" max="24" width="6.19921875" style="2" customWidth="1"/>
    <col min="25" max="25" width="5.09765625" style="2" customWidth="1"/>
    <col min="26" max="26" width="3" style="2" customWidth="1"/>
    <col min="27" max="27" width="7.59765625" style="2" customWidth="1"/>
    <col min="28" max="28" width="3.09765625" style="2" customWidth="1"/>
    <col min="29" max="29" width="3.8984375" style="2" customWidth="1"/>
    <col min="30" max="30" width="1.09765625" style="2" customWidth="1"/>
    <col min="31" max="31" width="4.19921875" style="2" customWidth="1"/>
    <col min="32" max="32" width="2.59765625" style="2" customWidth="1"/>
    <col min="33" max="33" width="3.69921875" style="1" customWidth="1"/>
    <col min="34" max="34" width="8" style="1" customWidth="1"/>
    <col min="35" max="35" width="7.09765625" style="2" customWidth="1"/>
    <col min="36" max="36" width="8.8984375" style="2" customWidth="1"/>
    <col min="37" max="37" width="9" style="2" bestFit="1" customWidth="1"/>
    <col min="38" max="38" width="9" style="1" bestFit="1" customWidth="1"/>
    <col min="39" max="39" width="9" style="1" customWidth="1"/>
    <col min="40" max="16384" width="9" style="1"/>
  </cols>
  <sheetData>
    <row r="4" spans="1:16" ht="5.25" customHeight="1"/>
    <row r="5" spans="1:16" ht="19.5" customHeight="1">
      <c r="B5" s="11" t="s">
        <v>7</v>
      </c>
      <c r="C5" s="3"/>
    </row>
    <row r="6" spans="1:16" ht="12.75" customHeight="1"/>
    <row r="7" spans="1:16" ht="4.5" customHeight="1"/>
    <row r="8" spans="1:16" ht="4.5" customHeight="1">
      <c r="A8" s="466" t="s">
        <v>28</v>
      </c>
      <c r="B8" s="467"/>
      <c r="C8" s="4"/>
    </row>
    <row r="9" spans="1:16" ht="4.5" customHeight="1">
      <c r="A9" s="468"/>
      <c r="B9" s="444"/>
      <c r="C9" s="4"/>
      <c r="H9" s="429" t="s">
        <v>2</v>
      </c>
      <c r="I9" s="430"/>
      <c r="K9" s="13"/>
      <c r="L9" s="435"/>
      <c r="N9" s="436" t="s">
        <v>29</v>
      </c>
      <c r="O9" s="436" t="s">
        <v>38</v>
      </c>
      <c r="P9" s="437"/>
    </row>
    <row r="10" spans="1:16" ht="4.5" customHeight="1">
      <c r="A10" s="468"/>
      <c r="B10" s="444"/>
      <c r="C10" s="4"/>
      <c r="G10" s="435"/>
      <c r="H10" s="431"/>
      <c r="I10" s="432"/>
      <c r="K10" s="439"/>
      <c r="L10" s="435"/>
      <c r="N10" s="436"/>
      <c r="O10" s="436"/>
      <c r="P10" s="437"/>
    </row>
    <row r="11" spans="1:16" ht="4.5" customHeight="1">
      <c r="A11" s="468"/>
      <c r="B11" s="444"/>
      <c r="C11" s="4"/>
      <c r="F11" s="29"/>
      <c r="G11" s="438"/>
      <c r="H11" s="431"/>
      <c r="I11" s="432"/>
      <c r="K11" s="440"/>
      <c r="L11" s="435"/>
      <c r="N11" s="436"/>
      <c r="O11" s="436"/>
      <c r="P11" s="437"/>
    </row>
    <row r="12" spans="1:16" ht="4.5" customHeight="1">
      <c r="A12" s="468"/>
      <c r="B12" s="444"/>
      <c r="C12" s="442" t="s">
        <v>16</v>
      </c>
      <c r="D12" s="443"/>
      <c r="E12" s="444"/>
      <c r="F12" s="22"/>
      <c r="G12" s="445"/>
      <c r="H12" s="431"/>
      <c r="I12" s="432"/>
      <c r="K12" s="440"/>
      <c r="L12" s="446"/>
      <c r="N12" s="436"/>
      <c r="O12" s="436"/>
      <c r="P12" s="437"/>
    </row>
    <row r="13" spans="1:16" ht="4.5" customHeight="1">
      <c r="A13" s="468"/>
      <c r="B13" s="444"/>
      <c r="C13" s="443"/>
      <c r="D13" s="443"/>
      <c r="E13" s="444"/>
      <c r="F13" s="30"/>
      <c r="G13" s="446"/>
      <c r="H13" s="431"/>
      <c r="I13" s="432"/>
      <c r="K13" s="441"/>
      <c r="L13" s="446"/>
      <c r="N13" s="436"/>
      <c r="O13" s="436"/>
      <c r="P13" s="437"/>
    </row>
    <row r="14" spans="1:16" ht="4.5" customHeight="1">
      <c r="A14" s="468"/>
      <c r="B14" s="444"/>
      <c r="C14" s="443"/>
      <c r="D14" s="443"/>
      <c r="E14" s="444"/>
      <c r="F14" s="30"/>
      <c r="H14" s="433"/>
      <c r="I14" s="434"/>
      <c r="K14" s="12"/>
      <c r="L14" s="446"/>
      <c r="N14" s="436"/>
      <c r="O14" s="436"/>
      <c r="P14" s="437"/>
    </row>
    <row r="15" spans="1:16" ht="4.5" customHeight="1">
      <c r="A15" s="468"/>
      <c r="B15" s="444"/>
      <c r="C15" s="443"/>
      <c r="D15" s="443"/>
      <c r="E15" s="444"/>
      <c r="F15" s="30"/>
      <c r="H15" s="27"/>
      <c r="I15" s="27"/>
    </row>
    <row r="16" spans="1:16" ht="4.5" customHeight="1">
      <c r="A16" s="468"/>
      <c r="B16" s="444"/>
      <c r="C16" s="4"/>
      <c r="D16" s="3"/>
      <c r="E16" s="3"/>
      <c r="F16" s="30"/>
      <c r="H16" s="27"/>
      <c r="I16" s="27"/>
    </row>
    <row r="17" spans="1:37" ht="4.5" customHeight="1">
      <c r="A17" s="468"/>
      <c r="B17" s="444"/>
      <c r="C17" s="20"/>
      <c r="D17" s="24"/>
      <c r="E17" s="26"/>
      <c r="F17" s="30"/>
      <c r="H17" s="27"/>
      <c r="I17" s="27"/>
    </row>
    <row r="18" spans="1:37" ht="4.5" customHeight="1">
      <c r="A18" s="468"/>
      <c r="B18" s="444"/>
      <c r="C18" s="4"/>
      <c r="D18" s="3"/>
      <c r="E18" s="3"/>
      <c r="F18" s="30"/>
      <c r="H18" s="27"/>
      <c r="I18" s="27"/>
    </row>
    <row r="19" spans="1:37" ht="4.5" customHeight="1">
      <c r="A19" s="468"/>
      <c r="B19" s="444"/>
      <c r="C19" s="4"/>
      <c r="D19" s="3"/>
      <c r="E19" s="3"/>
      <c r="F19" s="30"/>
      <c r="H19" s="27"/>
      <c r="I19" s="27"/>
    </row>
    <row r="20" spans="1:37" ht="4.5" customHeight="1">
      <c r="A20" s="468"/>
      <c r="B20" s="444"/>
      <c r="C20" s="442" t="s">
        <v>16</v>
      </c>
      <c r="D20" s="443"/>
      <c r="E20" s="444"/>
      <c r="F20" s="30"/>
      <c r="H20" s="429" t="s">
        <v>11</v>
      </c>
      <c r="I20" s="430"/>
    </row>
    <row r="21" spans="1:37" ht="4.5" customHeight="1">
      <c r="A21" s="468"/>
      <c r="B21" s="444"/>
      <c r="C21" s="443"/>
      <c r="D21" s="443"/>
      <c r="E21" s="444"/>
      <c r="F21" s="30"/>
      <c r="G21" s="435"/>
      <c r="H21" s="431"/>
      <c r="I21" s="432"/>
    </row>
    <row r="22" spans="1:37" ht="4.5" customHeight="1">
      <c r="A22" s="468"/>
      <c r="B22" s="444"/>
      <c r="C22" s="443"/>
      <c r="D22" s="443"/>
      <c r="E22" s="444"/>
      <c r="F22" s="23"/>
      <c r="G22" s="438"/>
      <c r="H22" s="431"/>
      <c r="I22" s="432"/>
    </row>
    <row r="23" spans="1:37" ht="4.5" customHeight="1">
      <c r="A23" s="468"/>
      <c r="B23" s="444"/>
      <c r="C23" s="19"/>
      <c r="D23" s="19"/>
      <c r="G23" s="445"/>
      <c r="H23" s="431"/>
      <c r="I23" s="432"/>
    </row>
    <row r="24" spans="1:37" ht="4.5" customHeight="1">
      <c r="A24" s="468"/>
      <c r="B24" s="444"/>
      <c r="C24" s="4"/>
      <c r="G24" s="446"/>
      <c r="H24" s="431"/>
      <c r="I24" s="432"/>
    </row>
    <row r="25" spans="1:37" ht="4.5" customHeight="1">
      <c r="A25" s="468"/>
      <c r="B25" s="444"/>
      <c r="C25" s="4"/>
      <c r="H25" s="433"/>
      <c r="I25" s="434"/>
    </row>
    <row r="26" spans="1:37" ht="4.5" customHeight="1">
      <c r="A26" s="469"/>
      <c r="B26" s="470"/>
      <c r="C26" s="4"/>
    </row>
    <row r="27" spans="1:37" ht="4.5" customHeight="1">
      <c r="A27" s="4"/>
      <c r="C27" s="4"/>
    </row>
    <row r="28" spans="1:37" ht="4.5" customHeight="1">
      <c r="A28" s="4"/>
      <c r="C28" s="4"/>
    </row>
    <row r="30" spans="1:37" s="3" customFormat="1" ht="14.4">
      <c r="C30" s="21" t="s">
        <v>13</v>
      </c>
      <c r="E30" s="3" t="s">
        <v>20</v>
      </c>
      <c r="R30" s="2"/>
      <c r="S30" s="2"/>
      <c r="T30" s="2"/>
      <c r="U30" s="2"/>
      <c r="V30" s="2"/>
      <c r="W30" s="2"/>
      <c r="X30" s="2"/>
      <c r="Y30" s="2"/>
      <c r="Z30" s="2"/>
      <c r="AA30" s="2"/>
      <c r="AB30" s="2"/>
      <c r="AC30" s="2"/>
      <c r="AD30" s="2"/>
      <c r="AE30" s="2"/>
      <c r="AF30" s="2"/>
      <c r="AG30" s="1"/>
      <c r="AH30" s="1"/>
      <c r="AI30" s="2"/>
      <c r="AJ30" s="2"/>
      <c r="AK30" s="2"/>
    </row>
    <row r="31" spans="1:37">
      <c r="D31" s="25"/>
    </row>
    <row r="32" spans="1:37" ht="6.75" customHeight="1">
      <c r="C32" s="13"/>
      <c r="D32" s="447"/>
    </row>
    <row r="33" spans="3:19" ht="7.5" customHeight="1">
      <c r="C33" s="439"/>
      <c r="D33" s="447"/>
      <c r="E33" s="448" t="s">
        <v>43</v>
      </c>
      <c r="F33" s="448"/>
      <c r="G33" s="448"/>
      <c r="H33" s="448"/>
      <c r="I33" s="449" t="s">
        <v>44</v>
      </c>
      <c r="J33" s="449"/>
      <c r="K33" s="449"/>
      <c r="L33" s="449"/>
      <c r="M33" s="449"/>
      <c r="N33" s="449"/>
      <c r="O33" s="449"/>
      <c r="P33" s="449"/>
    </row>
    <row r="34" spans="3:19" ht="6.75" customHeight="1">
      <c r="C34" s="441"/>
      <c r="D34" s="450"/>
      <c r="E34" s="448"/>
      <c r="F34" s="448"/>
      <c r="G34" s="448"/>
      <c r="H34" s="448"/>
      <c r="I34" s="449"/>
      <c r="J34" s="449"/>
      <c r="K34" s="449"/>
      <c r="L34" s="449"/>
      <c r="M34" s="449"/>
      <c r="N34" s="449"/>
      <c r="O34" s="449"/>
      <c r="P34" s="449"/>
    </row>
    <row r="35" spans="3:19" ht="6.75" customHeight="1">
      <c r="C35" s="12"/>
      <c r="D35" s="450"/>
    </row>
    <row r="36" spans="3:19" ht="6.75" customHeight="1">
      <c r="D36" s="25"/>
    </row>
    <row r="37" spans="3:19" ht="6.75" customHeight="1">
      <c r="D37" s="25"/>
    </row>
    <row r="38" spans="3:19" ht="14.25" customHeight="1">
      <c r="C38" s="21" t="s">
        <v>21</v>
      </c>
      <c r="E38" s="1" t="s">
        <v>36</v>
      </c>
    </row>
    <row r="39" spans="3:19">
      <c r="D39" s="25"/>
      <c r="E39" s="28"/>
    </row>
    <row r="40" spans="3:19" ht="6.75" customHeight="1">
      <c r="C40" s="13"/>
      <c r="D40" s="447"/>
      <c r="H40" s="13"/>
      <c r="I40" s="447"/>
      <c r="J40" s="448" t="s">
        <v>48</v>
      </c>
      <c r="K40" s="448"/>
      <c r="L40" s="448"/>
      <c r="M40" s="448"/>
      <c r="N40" s="448"/>
      <c r="O40" s="448"/>
      <c r="P40" s="448"/>
      <c r="Q40" s="448"/>
      <c r="R40" s="1"/>
      <c r="S40" s="1"/>
    </row>
    <row r="41" spans="3:19" ht="7.5" customHeight="1">
      <c r="C41" s="439"/>
      <c r="D41" s="447"/>
      <c r="E41" s="451" t="s">
        <v>0</v>
      </c>
      <c r="F41" s="451"/>
      <c r="G41" s="452"/>
      <c r="H41" s="439"/>
      <c r="I41" s="447"/>
      <c r="J41" s="448"/>
      <c r="K41" s="448"/>
      <c r="L41" s="448"/>
      <c r="M41" s="448"/>
      <c r="N41" s="448"/>
      <c r="O41" s="448"/>
      <c r="P41" s="448"/>
      <c r="Q41" s="448"/>
      <c r="R41" s="3"/>
      <c r="S41" s="3"/>
    </row>
    <row r="42" spans="3:19" ht="6.75" customHeight="1">
      <c r="C42" s="441"/>
      <c r="D42" s="450"/>
      <c r="E42" s="451"/>
      <c r="F42" s="451"/>
      <c r="G42" s="452"/>
      <c r="H42" s="441"/>
      <c r="I42" s="450"/>
      <c r="J42" s="448"/>
      <c r="K42" s="448"/>
      <c r="L42" s="448"/>
      <c r="M42" s="448"/>
      <c r="N42" s="448"/>
      <c r="O42" s="448"/>
      <c r="P42" s="448"/>
      <c r="Q42" s="448"/>
      <c r="R42" s="3"/>
      <c r="S42" s="3"/>
    </row>
    <row r="43" spans="3:19" ht="6.75" customHeight="1">
      <c r="C43" s="12"/>
      <c r="D43" s="450"/>
      <c r="H43" s="12"/>
      <c r="I43" s="450"/>
      <c r="J43" s="448"/>
      <c r="K43" s="448"/>
      <c r="L43" s="448"/>
      <c r="M43" s="448"/>
      <c r="N43" s="448"/>
      <c r="O43" s="448"/>
      <c r="P43" s="448"/>
      <c r="Q43" s="448"/>
      <c r="R43" s="1"/>
      <c r="S43" s="1"/>
    </row>
    <row r="44" spans="3:19" ht="6.75" customHeight="1">
      <c r="D44" s="25"/>
    </row>
    <row r="45" spans="3:19" ht="6.75" customHeight="1">
      <c r="D45" s="25"/>
    </row>
    <row r="46" spans="3:19" ht="6.75" customHeight="1">
      <c r="D46" s="25"/>
    </row>
    <row r="47" spans="3:19" ht="6.75" customHeight="1">
      <c r="D47" s="25"/>
    </row>
    <row r="50" spans="3:37" s="3" customFormat="1" ht="14.4">
      <c r="C50" s="21" t="s">
        <v>61</v>
      </c>
      <c r="E50" s="3" t="s">
        <v>62</v>
      </c>
      <c r="R50" s="2"/>
      <c r="S50" s="2"/>
      <c r="T50" s="2"/>
      <c r="U50" s="2"/>
      <c r="V50" s="2"/>
      <c r="W50" s="2"/>
      <c r="X50" s="2"/>
      <c r="Y50" s="2"/>
      <c r="Z50" s="2"/>
      <c r="AA50" s="2"/>
      <c r="AB50" s="2"/>
      <c r="AC50" s="2"/>
      <c r="AD50" s="2"/>
      <c r="AE50" s="2"/>
      <c r="AF50" s="2"/>
      <c r="AG50" s="1"/>
      <c r="AH50" s="1"/>
      <c r="AI50" s="2"/>
      <c r="AJ50" s="2"/>
      <c r="AK50" s="2"/>
    </row>
    <row r="51" spans="3:37" s="3" customFormat="1" ht="14.4">
      <c r="C51" s="21"/>
      <c r="R51" s="2"/>
      <c r="S51" s="2"/>
      <c r="T51" s="2"/>
      <c r="U51" s="2"/>
      <c r="V51" s="2"/>
      <c r="W51" s="2"/>
      <c r="X51" s="2"/>
      <c r="Y51" s="2"/>
      <c r="Z51" s="2"/>
      <c r="AA51" s="2"/>
      <c r="AB51" s="2"/>
      <c r="AC51" s="2"/>
      <c r="AD51" s="2"/>
      <c r="AE51" s="2"/>
      <c r="AF51" s="2"/>
      <c r="AG51" s="1"/>
      <c r="AH51" s="1"/>
      <c r="AI51" s="2"/>
      <c r="AJ51" s="2"/>
      <c r="AK51" s="2"/>
    </row>
    <row r="52" spans="3:37" ht="14.4">
      <c r="E52" s="27" t="s">
        <v>70</v>
      </c>
    </row>
    <row r="53" spans="3:37" ht="6.75" customHeight="1">
      <c r="C53" s="13"/>
      <c r="D53" s="447"/>
    </row>
    <row r="54" spans="3:37" ht="7.5" customHeight="1">
      <c r="C54" s="439"/>
      <c r="D54" s="447"/>
      <c r="E54" s="27" t="s">
        <v>76</v>
      </c>
      <c r="H54" s="27" t="s">
        <v>76</v>
      </c>
      <c r="I54" s="27"/>
      <c r="J54" s="3"/>
      <c r="K54" s="3"/>
      <c r="L54" s="3"/>
      <c r="M54" s="3"/>
      <c r="N54" s="3"/>
      <c r="O54" s="3"/>
      <c r="P54" s="3"/>
      <c r="Q54" s="3"/>
    </row>
    <row r="55" spans="3:37" ht="6.75" customHeight="1">
      <c r="C55" s="441"/>
      <c r="D55" s="450"/>
      <c r="E55" s="448" t="s">
        <v>77</v>
      </c>
      <c r="F55" s="443"/>
      <c r="G55" s="443"/>
      <c r="H55" s="443"/>
      <c r="I55" s="443"/>
      <c r="J55" s="443"/>
      <c r="K55" s="443"/>
      <c r="L55" s="443"/>
      <c r="M55" s="443"/>
      <c r="N55" s="443"/>
      <c r="O55" s="443"/>
      <c r="P55" s="443"/>
      <c r="Q55" s="3"/>
    </row>
    <row r="56" spans="3:37" ht="6.75" customHeight="1">
      <c r="C56" s="12"/>
      <c r="D56" s="450"/>
      <c r="E56" s="443"/>
      <c r="F56" s="443"/>
      <c r="G56" s="443"/>
      <c r="H56" s="443"/>
      <c r="I56" s="443"/>
      <c r="J56" s="443"/>
      <c r="K56" s="443"/>
      <c r="L56" s="443"/>
      <c r="M56" s="443"/>
      <c r="N56" s="443"/>
      <c r="O56" s="443"/>
      <c r="P56" s="443"/>
    </row>
    <row r="57" spans="3:37" ht="6.75" customHeight="1">
      <c r="D57" s="25"/>
      <c r="E57" s="443"/>
      <c r="F57" s="443"/>
      <c r="G57" s="443"/>
      <c r="H57" s="443"/>
      <c r="I57" s="443"/>
      <c r="J57" s="443"/>
      <c r="K57" s="443"/>
      <c r="L57" s="443"/>
      <c r="M57" s="443"/>
      <c r="N57" s="443"/>
      <c r="O57" s="443"/>
      <c r="P57" s="443"/>
    </row>
    <row r="58" spans="3:37" ht="21.75" customHeight="1">
      <c r="E58" s="27" t="s">
        <v>84</v>
      </c>
      <c r="F58" s="28"/>
    </row>
    <row r="59" spans="3:37" ht="21.75" customHeight="1"/>
    <row r="60" spans="3:37" ht="21.75" customHeight="1"/>
    <row r="61" spans="3:37" ht="21.75" customHeight="1"/>
    <row r="67" spans="1:17" ht="21" customHeight="1"/>
    <row r="68" spans="1:17" ht="21" customHeight="1"/>
    <row r="76" spans="1:17">
      <c r="C76" s="442" t="s">
        <v>85</v>
      </c>
      <c r="D76" s="442"/>
      <c r="E76" s="442"/>
      <c r="F76" s="442"/>
      <c r="G76" s="442"/>
      <c r="H76" s="442"/>
      <c r="I76" s="442"/>
      <c r="J76" s="442"/>
      <c r="K76" s="442"/>
      <c r="L76" s="442"/>
      <c r="M76" s="442"/>
      <c r="N76" s="442"/>
      <c r="O76" s="442"/>
      <c r="P76" s="442"/>
    </row>
    <row r="77" spans="1:17">
      <c r="C77" s="453"/>
      <c r="D77" s="453"/>
      <c r="E77" s="453"/>
      <c r="F77" s="453"/>
      <c r="G77" s="453"/>
      <c r="H77" s="453"/>
      <c r="I77" s="453"/>
      <c r="J77" s="453"/>
      <c r="K77" s="453"/>
      <c r="L77" s="453"/>
      <c r="M77" s="453"/>
      <c r="N77" s="453"/>
      <c r="O77" s="453"/>
      <c r="P77" s="453"/>
      <c r="Q77" s="25" t="s">
        <v>86</v>
      </c>
    </row>
    <row r="78" spans="1:17" ht="25.5" customHeight="1">
      <c r="A78" s="403" t="s">
        <v>89</v>
      </c>
      <c r="B78" s="403"/>
      <c r="C78" s="403"/>
      <c r="D78" s="403"/>
      <c r="E78" s="403"/>
      <c r="F78" s="403"/>
      <c r="G78" s="37" t="s">
        <v>93</v>
      </c>
      <c r="H78" s="404" t="s">
        <v>52</v>
      </c>
      <c r="I78" s="404"/>
      <c r="J78" s="404"/>
      <c r="K78" s="404"/>
      <c r="L78" s="404"/>
      <c r="M78" s="404"/>
      <c r="N78" s="404"/>
      <c r="O78" s="404"/>
      <c r="P78" s="404"/>
      <c r="Q78" s="404"/>
    </row>
    <row r="79" spans="1:17" ht="15" customHeight="1">
      <c r="A79" s="405" t="s">
        <v>95</v>
      </c>
      <c r="B79" s="406"/>
      <c r="C79" s="406"/>
      <c r="D79" s="406"/>
      <c r="E79" s="406"/>
      <c r="F79" s="407"/>
      <c r="G79" s="38" t="s">
        <v>100</v>
      </c>
      <c r="H79" s="54" t="s">
        <v>81</v>
      </c>
      <c r="I79" s="54"/>
      <c r="J79" s="54"/>
      <c r="K79" s="54"/>
      <c r="L79" s="54"/>
      <c r="M79" s="54"/>
      <c r="N79" s="54"/>
      <c r="O79" s="54"/>
      <c r="P79" s="54"/>
      <c r="Q79" s="60"/>
    </row>
    <row r="80" spans="1:17" ht="15" customHeight="1">
      <c r="A80" s="408"/>
      <c r="B80" s="409"/>
      <c r="C80" s="409"/>
      <c r="D80" s="409"/>
      <c r="E80" s="409"/>
      <c r="F80" s="32"/>
      <c r="G80" s="39"/>
      <c r="H80" s="55" t="s">
        <v>45</v>
      </c>
      <c r="I80" s="55"/>
      <c r="J80" s="55"/>
      <c r="K80" s="55"/>
      <c r="L80" s="55"/>
      <c r="M80" s="55"/>
      <c r="N80" s="55"/>
      <c r="O80" s="55"/>
      <c r="P80" s="55"/>
      <c r="Q80" s="61"/>
    </row>
    <row r="81" spans="1:17" ht="15" customHeight="1">
      <c r="A81" s="410"/>
      <c r="B81" s="411"/>
      <c r="C81" s="411"/>
      <c r="D81" s="411"/>
      <c r="E81" s="411"/>
      <c r="F81" s="33"/>
      <c r="G81" s="40"/>
      <c r="H81" s="56" t="s">
        <v>80</v>
      </c>
      <c r="I81" s="59"/>
      <c r="J81" s="59"/>
      <c r="K81" s="59"/>
      <c r="L81" s="59"/>
      <c r="M81" s="59"/>
      <c r="N81" s="59"/>
      <c r="O81" s="59"/>
      <c r="P81" s="59"/>
      <c r="Q81" s="62"/>
    </row>
    <row r="82" spans="1:17" ht="15" customHeight="1">
      <c r="A82" s="405" t="s">
        <v>103</v>
      </c>
      <c r="B82" s="406"/>
      <c r="C82" s="406"/>
      <c r="D82" s="406"/>
      <c r="E82" s="406"/>
      <c r="F82" s="407"/>
      <c r="G82" s="41" t="s">
        <v>104</v>
      </c>
      <c r="H82" s="14" t="s">
        <v>45</v>
      </c>
      <c r="I82" s="14"/>
      <c r="J82" s="14"/>
      <c r="K82" s="14"/>
      <c r="L82" s="14"/>
      <c r="M82" s="14"/>
      <c r="N82" s="14"/>
      <c r="O82" s="14"/>
      <c r="P82" s="14"/>
      <c r="Q82" s="31"/>
    </row>
    <row r="83" spans="1:17" ht="15" customHeight="1">
      <c r="A83" s="410"/>
      <c r="B83" s="411"/>
      <c r="C83" s="411"/>
      <c r="D83" s="411"/>
      <c r="E83" s="411"/>
      <c r="F83" s="33"/>
      <c r="G83" s="42"/>
      <c r="H83" s="15" t="s">
        <v>106</v>
      </c>
      <c r="I83" s="15"/>
      <c r="J83" s="15"/>
      <c r="K83" s="15"/>
      <c r="L83" s="15"/>
      <c r="M83" s="15"/>
      <c r="N83" s="15"/>
      <c r="O83" s="15"/>
      <c r="P83" s="15"/>
      <c r="Q83" s="33"/>
    </row>
    <row r="84" spans="1:17" ht="15" customHeight="1">
      <c r="A84" s="405" t="s">
        <v>108</v>
      </c>
      <c r="B84" s="406"/>
      <c r="C84" s="406"/>
      <c r="D84" s="406"/>
      <c r="E84" s="406"/>
      <c r="F84" s="31"/>
      <c r="G84" s="41"/>
      <c r="H84" s="406" t="s">
        <v>22</v>
      </c>
      <c r="I84" s="406"/>
      <c r="J84" s="406"/>
      <c r="K84" s="406"/>
      <c r="L84" s="406"/>
      <c r="M84" s="406"/>
      <c r="N84" s="406"/>
      <c r="O84" s="406"/>
      <c r="P84" s="406"/>
      <c r="Q84" s="407"/>
    </row>
    <row r="85" spans="1:17" ht="15" customHeight="1">
      <c r="A85" s="408" t="s">
        <v>113</v>
      </c>
      <c r="B85" s="409"/>
      <c r="C85" s="409"/>
      <c r="D85" s="409"/>
      <c r="E85" s="409"/>
      <c r="F85" s="32"/>
      <c r="G85" s="43" t="s">
        <v>104</v>
      </c>
      <c r="H85" s="409"/>
      <c r="I85" s="409"/>
      <c r="J85" s="409"/>
      <c r="K85" s="409"/>
      <c r="L85" s="409"/>
      <c r="M85" s="409"/>
      <c r="N85" s="409"/>
      <c r="O85" s="409"/>
      <c r="P85" s="409"/>
      <c r="Q85" s="417"/>
    </row>
    <row r="86" spans="1:17" ht="15" customHeight="1">
      <c r="A86" s="410" t="s">
        <v>8</v>
      </c>
      <c r="B86" s="411"/>
      <c r="C86" s="411"/>
      <c r="D86" s="411"/>
      <c r="E86" s="411"/>
      <c r="F86" s="412"/>
      <c r="G86" s="42"/>
      <c r="H86" s="411"/>
      <c r="I86" s="411"/>
      <c r="J86" s="411"/>
      <c r="K86" s="411"/>
      <c r="L86" s="411"/>
      <c r="M86" s="411"/>
      <c r="N86" s="411"/>
      <c r="O86" s="411"/>
      <c r="P86" s="411"/>
      <c r="Q86" s="412"/>
    </row>
    <row r="87" spans="1:17" ht="15" customHeight="1">
      <c r="A87" s="405" t="s">
        <v>118</v>
      </c>
      <c r="B87" s="406"/>
      <c r="C87" s="406"/>
      <c r="D87" s="406"/>
      <c r="E87" s="406"/>
      <c r="F87" s="31"/>
      <c r="G87" s="41" t="s">
        <v>120</v>
      </c>
      <c r="H87" s="14" t="s">
        <v>122</v>
      </c>
      <c r="I87" s="14"/>
      <c r="J87" s="14"/>
      <c r="K87" s="14"/>
      <c r="L87" s="14"/>
      <c r="M87" s="14"/>
      <c r="N87" s="14"/>
      <c r="O87" s="14"/>
      <c r="P87" s="14"/>
      <c r="Q87" s="31"/>
    </row>
    <row r="88" spans="1:17" ht="15" customHeight="1">
      <c r="A88" s="408"/>
      <c r="B88" s="409"/>
      <c r="C88" s="409"/>
      <c r="D88" s="409"/>
      <c r="E88" s="409"/>
      <c r="F88" s="32"/>
      <c r="G88" s="43" t="s">
        <v>104</v>
      </c>
      <c r="H88" s="10" t="s">
        <v>18</v>
      </c>
      <c r="I88" s="10"/>
      <c r="J88" s="10"/>
      <c r="K88" s="10"/>
      <c r="L88" s="10"/>
      <c r="M88" s="10"/>
      <c r="N88" s="10"/>
      <c r="O88" s="10"/>
      <c r="P88" s="10"/>
      <c r="Q88" s="32"/>
    </row>
    <row r="89" spans="1:17" ht="15" customHeight="1">
      <c r="A89" s="408"/>
      <c r="B89" s="409"/>
      <c r="C89" s="409"/>
      <c r="D89" s="409"/>
      <c r="E89" s="409"/>
      <c r="F89" s="32"/>
      <c r="G89" s="43"/>
      <c r="H89" s="10" t="s">
        <v>45</v>
      </c>
      <c r="I89" s="10"/>
      <c r="J89" s="10"/>
      <c r="K89" s="10"/>
      <c r="L89" s="10"/>
      <c r="M89" s="10"/>
      <c r="N89" s="10"/>
      <c r="O89" s="10"/>
      <c r="P89" s="10"/>
      <c r="Q89" s="32"/>
    </row>
    <row r="90" spans="1:17" ht="15" customHeight="1">
      <c r="A90" s="410"/>
      <c r="B90" s="411"/>
      <c r="C90" s="411"/>
      <c r="D90" s="411"/>
      <c r="E90" s="411"/>
      <c r="F90" s="33"/>
      <c r="G90" s="42"/>
      <c r="H90" s="57" t="s">
        <v>124</v>
      </c>
      <c r="I90" s="15"/>
      <c r="J90" s="15"/>
      <c r="K90" s="15"/>
      <c r="L90" s="15"/>
      <c r="M90" s="15"/>
      <c r="N90" s="15"/>
      <c r="O90" s="15"/>
      <c r="P90" s="15"/>
      <c r="Q90" s="33"/>
    </row>
    <row r="91" spans="1:17" ht="15" customHeight="1">
      <c r="A91" s="405" t="s">
        <v>65</v>
      </c>
      <c r="B91" s="406"/>
      <c r="C91" s="406"/>
      <c r="D91" s="406"/>
      <c r="E91" s="406"/>
      <c r="F91" s="407"/>
      <c r="G91" s="41" t="s">
        <v>104</v>
      </c>
      <c r="H91" s="14" t="s">
        <v>82</v>
      </c>
      <c r="I91" s="14"/>
      <c r="J91" s="14"/>
      <c r="K91" s="14"/>
      <c r="L91" s="14"/>
      <c r="M91" s="14"/>
      <c r="N91" s="14"/>
      <c r="O91" s="14"/>
      <c r="P91" s="14"/>
      <c r="Q91" s="31"/>
    </row>
    <row r="92" spans="1:17" ht="15" customHeight="1">
      <c r="A92" s="413" t="s">
        <v>125</v>
      </c>
      <c r="B92" s="414"/>
      <c r="C92" s="414"/>
      <c r="D92" s="414"/>
      <c r="E92" s="414"/>
      <c r="F92" s="34"/>
      <c r="G92" s="44" t="s">
        <v>104</v>
      </c>
      <c r="H92" s="16" t="s">
        <v>98</v>
      </c>
      <c r="I92" s="16"/>
      <c r="J92" s="16"/>
      <c r="K92" s="16"/>
      <c r="L92" s="16"/>
      <c r="M92" s="16"/>
      <c r="N92" s="16"/>
      <c r="O92" s="16"/>
      <c r="P92" s="16"/>
      <c r="Q92" s="34"/>
    </row>
    <row r="93" spans="1:17" ht="20.25" customHeight="1">
      <c r="A93" s="405" t="s">
        <v>6</v>
      </c>
      <c r="B93" s="406"/>
      <c r="C93" s="406"/>
      <c r="D93" s="406"/>
      <c r="E93" s="406"/>
      <c r="F93" s="31"/>
      <c r="G93" s="41" t="s">
        <v>104</v>
      </c>
      <c r="H93" s="14" t="s">
        <v>75</v>
      </c>
      <c r="I93" s="14"/>
      <c r="J93" s="14"/>
      <c r="K93" s="14"/>
      <c r="L93" s="14"/>
      <c r="M93" s="14"/>
      <c r="N93" s="14"/>
      <c r="O93" s="14"/>
      <c r="P93" s="14"/>
      <c r="Q93" s="31"/>
    </row>
    <row r="94" spans="1:17" ht="15" customHeight="1">
      <c r="A94" s="410" t="s">
        <v>63</v>
      </c>
      <c r="B94" s="411"/>
      <c r="C94" s="411"/>
      <c r="D94" s="411"/>
      <c r="E94" s="411"/>
      <c r="F94" s="33"/>
      <c r="G94" s="42"/>
      <c r="H94" s="15" t="s">
        <v>91</v>
      </c>
      <c r="I94" s="15"/>
      <c r="J94" s="15"/>
      <c r="K94" s="15"/>
      <c r="L94" s="15"/>
      <c r="M94" s="15"/>
      <c r="N94" s="15"/>
      <c r="O94" s="15"/>
      <c r="P94" s="15"/>
      <c r="Q94" s="33"/>
    </row>
    <row r="95" spans="1:17" ht="15" customHeight="1">
      <c r="A95" s="5" t="s">
        <v>128</v>
      </c>
      <c r="B95" s="14"/>
      <c r="C95" s="14"/>
      <c r="D95" s="14"/>
      <c r="E95" s="14"/>
      <c r="F95" s="31"/>
      <c r="G95" s="41" t="s">
        <v>104</v>
      </c>
      <c r="H95" s="14" t="s">
        <v>78</v>
      </c>
      <c r="I95" s="14"/>
      <c r="J95" s="14"/>
      <c r="K95" s="14"/>
      <c r="L95" s="14"/>
      <c r="M95" s="14"/>
      <c r="N95" s="14"/>
      <c r="O95" s="14"/>
      <c r="P95" s="14"/>
      <c r="Q95" s="31"/>
    </row>
    <row r="96" spans="1:17" ht="15" customHeight="1">
      <c r="A96" s="6" t="s">
        <v>42</v>
      </c>
      <c r="B96" s="10"/>
      <c r="C96" s="10"/>
      <c r="D96" s="10"/>
      <c r="E96" s="10"/>
      <c r="F96" s="32"/>
      <c r="G96" s="43"/>
      <c r="H96" s="10" t="s">
        <v>129</v>
      </c>
      <c r="I96" s="10"/>
      <c r="J96" s="10"/>
      <c r="K96" s="10"/>
      <c r="L96" s="10"/>
      <c r="M96" s="10"/>
      <c r="N96" s="10"/>
      <c r="O96" s="10"/>
      <c r="P96" s="10"/>
      <c r="Q96" s="32"/>
    </row>
    <row r="97" spans="1:17" ht="15" customHeight="1">
      <c r="A97" s="408"/>
      <c r="B97" s="409"/>
      <c r="C97" s="409"/>
      <c r="D97" s="409"/>
      <c r="E97" s="409"/>
      <c r="F97" s="32"/>
      <c r="G97" s="43"/>
      <c r="H97" s="10" t="s">
        <v>33</v>
      </c>
      <c r="I97" s="10"/>
      <c r="J97" s="10"/>
      <c r="K97" s="10"/>
      <c r="L97" s="10"/>
      <c r="M97" s="10"/>
      <c r="N97" s="10"/>
      <c r="O97" s="10"/>
      <c r="P97" s="10"/>
      <c r="Q97" s="32"/>
    </row>
    <row r="98" spans="1:17" ht="15" customHeight="1">
      <c r="A98" s="408"/>
      <c r="B98" s="409"/>
      <c r="C98" s="409"/>
      <c r="D98" s="409"/>
      <c r="E98" s="409"/>
      <c r="F98" s="32"/>
      <c r="G98" s="43"/>
      <c r="H98" s="10" t="s">
        <v>132</v>
      </c>
      <c r="I98" s="10"/>
      <c r="J98" s="10"/>
      <c r="K98" s="10"/>
      <c r="L98" s="10"/>
      <c r="M98" s="10"/>
      <c r="N98" s="10"/>
      <c r="O98" s="10"/>
      <c r="P98" s="10"/>
      <c r="Q98" s="32"/>
    </row>
    <row r="99" spans="1:17" ht="15" customHeight="1">
      <c r="A99" s="408"/>
      <c r="B99" s="409"/>
      <c r="C99" s="409"/>
      <c r="D99" s="409"/>
      <c r="E99" s="409"/>
      <c r="F99" s="32"/>
      <c r="G99" s="43"/>
      <c r="H99" s="10" t="s">
        <v>131</v>
      </c>
      <c r="I99" s="10"/>
      <c r="J99" s="10"/>
      <c r="K99" s="10"/>
      <c r="L99" s="10"/>
      <c r="M99" s="10"/>
      <c r="N99" s="10"/>
      <c r="O99" s="10"/>
      <c r="P99" s="10"/>
      <c r="Q99" s="32"/>
    </row>
    <row r="100" spans="1:17" ht="15" customHeight="1">
      <c r="A100" s="408"/>
      <c r="B100" s="409"/>
      <c r="C100" s="409"/>
      <c r="D100" s="409"/>
      <c r="E100" s="409"/>
      <c r="F100" s="32"/>
      <c r="G100" s="43"/>
      <c r="H100" s="10" t="s">
        <v>134</v>
      </c>
      <c r="I100" s="10"/>
      <c r="J100" s="10"/>
      <c r="K100" s="10"/>
      <c r="L100" s="10"/>
      <c r="M100" s="10"/>
      <c r="N100" s="10"/>
      <c r="O100" s="10"/>
      <c r="P100" s="10"/>
      <c r="Q100" s="32"/>
    </row>
    <row r="101" spans="1:17" ht="15" customHeight="1">
      <c r="A101" s="408"/>
      <c r="B101" s="409"/>
      <c r="C101" s="409"/>
      <c r="D101" s="409"/>
      <c r="E101" s="409"/>
      <c r="F101" s="32"/>
      <c r="G101" s="43"/>
      <c r="H101" s="10" t="s">
        <v>114</v>
      </c>
      <c r="I101" s="10"/>
      <c r="J101" s="10"/>
      <c r="K101" s="10"/>
      <c r="L101" s="10"/>
      <c r="M101" s="10"/>
      <c r="N101" s="10"/>
      <c r="O101" s="10"/>
      <c r="P101" s="10"/>
      <c r="Q101" s="32"/>
    </row>
    <row r="102" spans="1:17" ht="15" customHeight="1">
      <c r="A102" s="408"/>
      <c r="B102" s="409"/>
      <c r="C102" s="409"/>
      <c r="D102" s="409"/>
      <c r="E102" s="409"/>
      <c r="F102" s="32"/>
      <c r="G102" s="43"/>
      <c r="H102" s="10" t="s">
        <v>127</v>
      </c>
      <c r="I102" s="10"/>
      <c r="J102" s="10"/>
      <c r="K102" s="10"/>
      <c r="L102" s="10"/>
      <c r="M102" s="10"/>
      <c r="N102" s="10"/>
      <c r="O102" s="10"/>
      <c r="P102" s="10"/>
      <c r="Q102" s="32"/>
    </row>
    <row r="103" spans="1:17" ht="15" customHeight="1">
      <c r="A103" s="408"/>
      <c r="B103" s="409"/>
      <c r="C103" s="409"/>
      <c r="D103" s="409"/>
      <c r="E103" s="409"/>
      <c r="F103" s="32"/>
      <c r="G103" s="43"/>
      <c r="H103" s="10" t="s">
        <v>136</v>
      </c>
      <c r="I103" s="10"/>
      <c r="J103" s="10"/>
      <c r="K103" s="10"/>
      <c r="L103" s="10"/>
      <c r="M103" s="10"/>
      <c r="N103" s="10"/>
      <c r="O103" s="10"/>
      <c r="P103" s="10"/>
      <c r="Q103" s="32"/>
    </row>
    <row r="104" spans="1:17" ht="15" customHeight="1">
      <c r="A104" s="408"/>
      <c r="B104" s="409"/>
      <c r="C104" s="409"/>
      <c r="D104" s="409"/>
      <c r="E104" s="409"/>
      <c r="F104" s="32"/>
      <c r="G104" s="43"/>
      <c r="H104" s="10" t="s">
        <v>111</v>
      </c>
      <c r="I104" s="10"/>
      <c r="J104" s="10"/>
      <c r="K104" s="10"/>
      <c r="L104" s="10"/>
      <c r="M104" s="10"/>
      <c r="N104" s="10"/>
      <c r="O104" s="10"/>
      <c r="P104" s="10"/>
      <c r="Q104" s="32"/>
    </row>
    <row r="105" spans="1:17" ht="15" customHeight="1">
      <c r="A105" s="415"/>
      <c r="B105" s="416"/>
      <c r="C105" s="416"/>
      <c r="D105" s="416"/>
      <c r="E105" s="416"/>
      <c r="F105" s="35"/>
      <c r="G105" s="45"/>
      <c r="H105" s="17" t="s">
        <v>51</v>
      </c>
      <c r="I105" s="17"/>
      <c r="J105" s="17"/>
      <c r="K105" s="17"/>
      <c r="L105" s="17"/>
      <c r="M105" s="17"/>
      <c r="N105" s="17"/>
      <c r="O105" s="17"/>
      <c r="P105" s="17"/>
      <c r="Q105" s="35"/>
    </row>
    <row r="106" spans="1:17" ht="15" customHeight="1">
      <c r="A106" s="408" t="s">
        <v>71</v>
      </c>
      <c r="B106" s="409"/>
      <c r="C106" s="409"/>
      <c r="D106" s="409"/>
      <c r="E106" s="409"/>
      <c r="F106" s="417"/>
      <c r="G106" s="43"/>
      <c r="H106" s="409" t="s">
        <v>139</v>
      </c>
      <c r="I106" s="409"/>
      <c r="J106" s="409"/>
      <c r="K106" s="409"/>
      <c r="L106" s="409"/>
      <c r="M106" s="409"/>
      <c r="N106" s="409"/>
      <c r="O106" s="409"/>
      <c r="P106" s="409"/>
      <c r="Q106" s="417"/>
    </row>
    <row r="107" spans="1:17" ht="15" customHeight="1">
      <c r="A107" s="410" t="s">
        <v>140</v>
      </c>
      <c r="B107" s="411"/>
      <c r="C107" s="411"/>
      <c r="D107" s="411"/>
      <c r="E107" s="411"/>
      <c r="F107" s="412"/>
      <c r="G107" s="42"/>
      <c r="H107" s="411"/>
      <c r="I107" s="411"/>
      <c r="J107" s="411"/>
      <c r="K107" s="411"/>
      <c r="L107" s="411"/>
      <c r="M107" s="411"/>
      <c r="N107" s="411"/>
      <c r="O107" s="411"/>
      <c r="P107" s="411"/>
      <c r="Q107" s="412"/>
    </row>
    <row r="108" spans="1:17" ht="15" customHeight="1">
      <c r="A108" s="405" t="s">
        <v>144</v>
      </c>
      <c r="B108" s="406"/>
      <c r="C108" s="406"/>
      <c r="D108" s="406"/>
      <c r="E108" s="406"/>
      <c r="F108" s="407"/>
      <c r="G108" s="454" t="s">
        <v>104</v>
      </c>
      <c r="H108" s="406" t="s">
        <v>146</v>
      </c>
      <c r="I108" s="406"/>
      <c r="J108" s="406"/>
      <c r="K108" s="406"/>
      <c r="L108" s="406"/>
      <c r="M108" s="406"/>
      <c r="N108" s="406"/>
      <c r="O108" s="406"/>
      <c r="P108" s="406"/>
      <c r="Q108" s="407"/>
    </row>
    <row r="109" spans="1:17" ht="15" customHeight="1">
      <c r="A109" s="408" t="s">
        <v>148</v>
      </c>
      <c r="B109" s="409"/>
      <c r="C109" s="409"/>
      <c r="D109" s="409"/>
      <c r="E109" s="409"/>
      <c r="F109" s="417"/>
      <c r="G109" s="455"/>
      <c r="H109" s="409"/>
      <c r="I109" s="409"/>
      <c r="J109" s="409"/>
      <c r="K109" s="409"/>
      <c r="L109" s="409"/>
      <c r="M109" s="409"/>
      <c r="N109" s="409"/>
      <c r="O109" s="409"/>
      <c r="P109" s="409"/>
      <c r="Q109" s="417"/>
    </row>
    <row r="110" spans="1:17" ht="15" customHeight="1">
      <c r="A110" s="408" t="s">
        <v>149</v>
      </c>
      <c r="B110" s="409"/>
      <c r="C110" s="409"/>
      <c r="D110" s="409"/>
      <c r="E110" s="409"/>
      <c r="F110" s="417"/>
      <c r="G110" s="455"/>
      <c r="H110" s="409"/>
      <c r="I110" s="409"/>
      <c r="J110" s="409"/>
      <c r="K110" s="409"/>
      <c r="L110" s="409"/>
      <c r="M110" s="409"/>
      <c r="N110" s="409"/>
      <c r="O110" s="409"/>
      <c r="P110" s="409"/>
      <c r="Q110" s="417"/>
    </row>
    <row r="111" spans="1:17" ht="15" customHeight="1">
      <c r="A111" s="408" t="s">
        <v>155</v>
      </c>
      <c r="B111" s="409"/>
      <c r="C111" s="409"/>
      <c r="D111" s="409"/>
      <c r="E111" s="409"/>
      <c r="F111" s="417"/>
      <c r="G111" s="455"/>
      <c r="H111" s="409"/>
      <c r="I111" s="409"/>
      <c r="J111" s="409"/>
      <c r="K111" s="409"/>
      <c r="L111" s="409"/>
      <c r="M111" s="409"/>
      <c r="N111" s="409"/>
      <c r="O111" s="409"/>
      <c r="P111" s="409"/>
      <c r="Q111" s="409"/>
    </row>
    <row r="112" spans="1:17" ht="15" customHeight="1">
      <c r="A112" s="410" t="s">
        <v>160</v>
      </c>
      <c r="B112" s="411"/>
      <c r="C112" s="411"/>
      <c r="D112" s="411"/>
      <c r="E112" s="411"/>
      <c r="F112" s="412"/>
      <c r="G112" s="456"/>
      <c r="H112" s="411"/>
      <c r="I112" s="411"/>
      <c r="J112" s="411"/>
      <c r="K112" s="411"/>
      <c r="L112" s="411"/>
      <c r="M112" s="411"/>
      <c r="N112" s="411"/>
      <c r="O112" s="411"/>
      <c r="P112" s="411"/>
      <c r="Q112" s="412"/>
    </row>
    <row r="113" spans="1:17" ht="17.25" customHeight="1">
      <c r="A113" s="5" t="s">
        <v>162</v>
      </c>
      <c r="B113" s="14"/>
      <c r="C113" s="14"/>
      <c r="D113" s="14"/>
      <c r="E113" s="14"/>
      <c r="F113" s="31"/>
      <c r="G113" s="46" t="s">
        <v>120</v>
      </c>
      <c r="H113" s="14" t="s">
        <v>163</v>
      </c>
      <c r="I113" s="14"/>
      <c r="J113" s="14"/>
      <c r="K113" s="14"/>
      <c r="L113" s="14"/>
      <c r="M113" s="14"/>
      <c r="N113" s="14"/>
      <c r="O113" s="14"/>
      <c r="P113" s="14"/>
      <c r="Q113" s="31"/>
    </row>
    <row r="114" spans="1:17" ht="15" customHeight="1">
      <c r="A114" s="7"/>
      <c r="B114" s="15"/>
      <c r="C114" s="15"/>
      <c r="D114" s="15"/>
      <c r="E114" s="15"/>
      <c r="F114" s="33"/>
      <c r="G114" s="47"/>
      <c r="H114" s="15" t="s">
        <v>166</v>
      </c>
      <c r="I114" s="15"/>
      <c r="J114" s="15"/>
      <c r="K114" s="15"/>
      <c r="L114" s="15"/>
      <c r="M114" s="15"/>
      <c r="N114" s="15"/>
      <c r="O114" s="15"/>
      <c r="P114" s="15"/>
      <c r="Q114" s="33"/>
    </row>
    <row r="115" spans="1:17" ht="15" customHeight="1">
      <c r="A115" s="8" t="s">
        <v>168</v>
      </c>
      <c r="B115" s="16"/>
      <c r="C115" s="16"/>
      <c r="D115" s="16"/>
      <c r="E115" s="16"/>
      <c r="F115" s="34"/>
      <c r="G115" s="48"/>
      <c r="H115" s="16" t="s">
        <v>169</v>
      </c>
      <c r="I115" s="16"/>
      <c r="J115" s="16"/>
      <c r="K115" s="16"/>
      <c r="L115" s="16"/>
      <c r="M115" s="16"/>
      <c r="N115" s="16"/>
      <c r="O115" s="16"/>
      <c r="P115" s="16"/>
      <c r="Q115" s="34"/>
    </row>
    <row r="116" spans="1:17" ht="18.75" customHeight="1">
      <c r="A116" s="8" t="s">
        <v>170</v>
      </c>
      <c r="B116" s="16"/>
      <c r="C116" s="16"/>
      <c r="D116" s="16"/>
      <c r="E116" s="16"/>
      <c r="F116" s="34"/>
      <c r="G116" s="48" t="s">
        <v>104</v>
      </c>
      <c r="H116" s="16" t="s">
        <v>141</v>
      </c>
      <c r="I116" s="16"/>
      <c r="J116" s="16"/>
      <c r="K116" s="16"/>
      <c r="L116" s="16"/>
      <c r="M116" s="16"/>
      <c r="N116" s="16"/>
      <c r="O116" s="16"/>
      <c r="P116" s="16"/>
      <c r="Q116" s="34"/>
    </row>
    <row r="117" spans="1:17" ht="21" customHeight="1">
      <c r="A117" s="5" t="s">
        <v>176</v>
      </c>
      <c r="B117" s="14"/>
      <c r="C117" s="14"/>
      <c r="D117" s="14"/>
      <c r="E117" s="14"/>
      <c r="F117" s="31"/>
      <c r="G117" s="46" t="s">
        <v>104</v>
      </c>
      <c r="H117" s="14" t="s">
        <v>178</v>
      </c>
      <c r="I117" s="14"/>
      <c r="J117" s="14"/>
      <c r="K117" s="14"/>
      <c r="L117" s="14"/>
      <c r="M117" s="14"/>
      <c r="N117" s="14"/>
      <c r="O117" s="14"/>
      <c r="P117" s="14"/>
      <c r="Q117" s="31"/>
    </row>
    <row r="118" spans="1:17" ht="15" customHeight="1">
      <c r="A118" s="9" t="s">
        <v>183</v>
      </c>
      <c r="B118" s="18"/>
      <c r="C118" s="18"/>
      <c r="D118" s="18"/>
      <c r="E118" s="18"/>
      <c r="F118" s="36"/>
      <c r="G118" s="49"/>
      <c r="H118" s="18" t="s">
        <v>186</v>
      </c>
      <c r="I118" s="18"/>
      <c r="J118" s="18"/>
      <c r="K118" s="18"/>
      <c r="L118" s="18"/>
      <c r="M118" s="18"/>
      <c r="N118" s="18"/>
      <c r="O118" s="18"/>
      <c r="P118" s="18"/>
      <c r="Q118" s="36"/>
    </row>
    <row r="119" spans="1:17" ht="18" customHeight="1">
      <c r="A119" s="6" t="s">
        <v>176</v>
      </c>
      <c r="B119" s="10"/>
      <c r="C119" s="10"/>
      <c r="D119" s="10"/>
      <c r="E119" s="10"/>
      <c r="F119" s="32"/>
      <c r="G119" s="6" t="s">
        <v>189</v>
      </c>
      <c r="H119" s="10"/>
      <c r="I119" s="10"/>
      <c r="J119" s="10"/>
      <c r="K119" s="10"/>
      <c r="L119" s="10"/>
      <c r="M119" s="10"/>
      <c r="N119" s="10"/>
      <c r="O119" s="10"/>
      <c r="P119" s="10"/>
      <c r="Q119" s="32"/>
    </row>
    <row r="120" spans="1:17" ht="15" customHeight="1">
      <c r="A120" s="6" t="s">
        <v>192</v>
      </c>
      <c r="B120" s="10"/>
      <c r="C120" s="10"/>
      <c r="D120" s="10"/>
      <c r="E120" s="10"/>
      <c r="F120" s="32"/>
      <c r="G120" s="6"/>
      <c r="H120" s="10"/>
      <c r="I120" s="10"/>
      <c r="J120" s="10"/>
      <c r="K120" s="10"/>
      <c r="L120" s="10"/>
      <c r="M120" s="10"/>
      <c r="N120" s="10"/>
      <c r="O120" s="10"/>
      <c r="P120" s="10"/>
      <c r="Q120" s="32"/>
    </row>
    <row r="121" spans="1:17" ht="15" customHeight="1">
      <c r="A121" s="6" t="s">
        <v>193</v>
      </c>
      <c r="B121" s="10"/>
      <c r="C121" s="10"/>
      <c r="D121" s="10"/>
      <c r="E121" s="10"/>
      <c r="F121" s="32"/>
      <c r="G121" s="6"/>
      <c r="H121" s="10"/>
      <c r="I121" s="10"/>
      <c r="J121" s="10"/>
      <c r="K121" s="10"/>
      <c r="L121" s="10"/>
      <c r="M121" s="10"/>
      <c r="N121" s="10"/>
      <c r="O121" s="10"/>
      <c r="P121" s="10"/>
      <c r="Q121" s="32"/>
    </row>
    <row r="122" spans="1:17" ht="15" customHeight="1">
      <c r="A122" s="7" t="s">
        <v>195</v>
      </c>
      <c r="B122" s="15"/>
      <c r="C122" s="15"/>
      <c r="D122" s="15"/>
      <c r="E122" s="15"/>
      <c r="F122" s="33"/>
      <c r="G122" s="7"/>
      <c r="H122" s="15"/>
      <c r="I122" s="15"/>
      <c r="J122" s="15"/>
      <c r="K122" s="15"/>
      <c r="L122" s="15"/>
      <c r="M122" s="15"/>
      <c r="N122" s="15"/>
      <c r="O122" s="15"/>
      <c r="P122" s="15"/>
      <c r="Q122" s="33"/>
    </row>
    <row r="123" spans="1:17" ht="15" customHeight="1">
      <c r="A123" s="10"/>
      <c r="B123" s="10"/>
      <c r="C123" s="10"/>
      <c r="D123" s="10"/>
      <c r="E123" s="10"/>
      <c r="F123" s="10"/>
      <c r="G123" s="10"/>
      <c r="H123" s="10"/>
      <c r="I123" s="10"/>
      <c r="J123" s="10"/>
      <c r="K123" s="10"/>
      <c r="L123" s="10"/>
      <c r="M123" s="10"/>
      <c r="N123" s="10"/>
      <c r="O123" s="10"/>
      <c r="P123" s="10"/>
      <c r="Q123" s="63" t="s">
        <v>55</v>
      </c>
    </row>
    <row r="124" spans="1:17" ht="72" customHeight="1">
      <c r="A124" s="418" t="s">
        <v>196</v>
      </c>
      <c r="B124" s="419"/>
      <c r="C124" s="419"/>
      <c r="D124" s="419"/>
      <c r="E124" s="419"/>
      <c r="F124" s="420"/>
      <c r="G124" s="421" t="s">
        <v>197</v>
      </c>
      <c r="H124" s="422"/>
      <c r="I124" s="422"/>
      <c r="J124" s="422"/>
      <c r="K124" s="422"/>
      <c r="L124" s="422"/>
      <c r="M124" s="422"/>
      <c r="N124" s="422"/>
      <c r="O124" s="422"/>
      <c r="P124" s="422"/>
      <c r="Q124" s="423"/>
    </row>
    <row r="125" spans="1:17" ht="21.75" customHeight="1">
      <c r="A125" s="424" t="s">
        <v>198</v>
      </c>
      <c r="B125" s="424"/>
      <c r="C125" s="424"/>
      <c r="D125" s="424"/>
      <c r="E125" s="424"/>
      <c r="F125" s="424"/>
      <c r="G125" s="457" t="s">
        <v>120</v>
      </c>
      <c r="H125" s="460" t="s">
        <v>199</v>
      </c>
      <c r="I125" s="460"/>
      <c r="J125" s="460"/>
      <c r="K125" s="460"/>
      <c r="L125" s="460"/>
      <c r="M125" s="460"/>
      <c r="N125" s="460"/>
      <c r="O125" s="460"/>
      <c r="P125" s="460"/>
      <c r="Q125" s="461"/>
    </row>
    <row r="126" spans="1:17" ht="41.25" customHeight="1">
      <c r="A126" s="424" t="s">
        <v>205</v>
      </c>
      <c r="B126" s="424"/>
      <c r="C126" s="424"/>
      <c r="D126" s="424"/>
      <c r="E126" s="424"/>
      <c r="F126" s="424"/>
      <c r="G126" s="458"/>
      <c r="H126" s="462"/>
      <c r="I126" s="462"/>
      <c r="J126" s="462"/>
      <c r="K126" s="462"/>
      <c r="L126" s="462"/>
      <c r="M126" s="462"/>
      <c r="N126" s="462"/>
      <c r="O126" s="462"/>
      <c r="P126" s="462"/>
      <c r="Q126" s="463"/>
    </row>
    <row r="127" spans="1:17" ht="47.25" customHeight="1">
      <c r="A127" s="424" t="s">
        <v>206</v>
      </c>
      <c r="B127" s="424"/>
      <c r="C127" s="424"/>
      <c r="D127" s="424"/>
      <c r="E127" s="424"/>
      <c r="F127" s="424"/>
      <c r="G127" s="458"/>
      <c r="H127" s="462"/>
      <c r="I127" s="462"/>
      <c r="J127" s="462"/>
      <c r="K127" s="462"/>
      <c r="L127" s="462"/>
      <c r="M127" s="462"/>
      <c r="N127" s="462"/>
      <c r="O127" s="462"/>
      <c r="P127" s="462"/>
      <c r="Q127" s="463"/>
    </row>
    <row r="128" spans="1:17" ht="36" customHeight="1">
      <c r="A128" s="424" t="s">
        <v>208</v>
      </c>
      <c r="B128" s="424"/>
      <c r="C128" s="424"/>
      <c r="D128" s="424"/>
      <c r="E128" s="424"/>
      <c r="F128" s="424"/>
      <c r="G128" s="459"/>
      <c r="H128" s="464"/>
      <c r="I128" s="464"/>
      <c r="J128" s="464"/>
      <c r="K128" s="464"/>
      <c r="L128" s="464"/>
      <c r="M128" s="464"/>
      <c r="N128" s="464"/>
      <c r="O128" s="464"/>
      <c r="P128" s="464"/>
      <c r="Q128" s="465"/>
    </row>
    <row r="129" spans="1:17" ht="52.5" customHeight="1">
      <c r="A129" s="424" t="s">
        <v>27</v>
      </c>
      <c r="B129" s="424"/>
      <c r="C129" s="424"/>
      <c r="D129" s="424"/>
      <c r="E129" s="424"/>
      <c r="F129" s="424"/>
      <c r="G129" s="50" t="s">
        <v>120</v>
      </c>
      <c r="H129" s="425" t="s">
        <v>209</v>
      </c>
      <c r="I129" s="425"/>
      <c r="J129" s="425"/>
      <c r="K129" s="425"/>
      <c r="L129" s="425"/>
      <c r="M129" s="425"/>
      <c r="N129" s="425"/>
      <c r="O129" s="425"/>
      <c r="P129" s="425"/>
      <c r="Q129" s="426"/>
    </row>
    <row r="130" spans="1:17" ht="60.75" customHeight="1">
      <c r="A130" s="424" t="s">
        <v>217</v>
      </c>
      <c r="B130" s="424"/>
      <c r="C130" s="424"/>
      <c r="D130" s="424"/>
      <c r="E130" s="424"/>
      <c r="F130" s="424"/>
      <c r="G130" s="51" t="s">
        <v>100</v>
      </c>
      <c r="H130" s="422" t="s">
        <v>41</v>
      </c>
      <c r="I130" s="422"/>
      <c r="J130" s="422"/>
      <c r="K130" s="422"/>
      <c r="L130" s="422"/>
      <c r="M130" s="422"/>
      <c r="N130" s="422"/>
      <c r="O130" s="422"/>
      <c r="P130" s="422"/>
      <c r="Q130" s="423"/>
    </row>
    <row r="131" spans="1:17" ht="67.5" customHeight="1">
      <c r="A131" s="424" t="s">
        <v>218</v>
      </c>
      <c r="B131" s="424"/>
      <c r="C131" s="424"/>
      <c r="D131" s="424"/>
      <c r="E131" s="424"/>
      <c r="F131" s="424"/>
      <c r="G131" s="50" t="s">
        <v>120</v>
      </c>
      <c r="H131" s="422" t="s">
        <v>219</v>
      </c>
      <c r="I131" s="422"/>
      <c r="J131" s="422"/>
      <c r="K131" s="422"/>
      <c r="L131" s="422"/>
      <c r="M131" s="422"/>
      <c r="N131" s="422"/>
      <c r="O131" s="422"/>
      <c r="P131" s="422"/>
      <c r="Q131" s="423"/>
    </row>
    <row r="132" spans="1:17" ht="26.25" customHeight="1">
      <c r="A132" s="424" t="s">
        <v>222</v>
      </c>
      <c r="B132" s="424"/>
      <c r="C132" s="424"/>
      <c r="D132" s="424"/>
      <c r="E132" s="424"/>
      <c r="F132" s="424"/>
      <c r="G132" s="52" t="s">
        <v>120</v>
      </c>
      <c r="H132" s="58" t="s">
        <v>156</v>
      </c>
      <c r="I132" s="58"/>
      <c r="J132" s="58"/>
      <c r="K132" s="58"/>
      <c r="L132" s="58"/>
      <c r="M132" s="58"/>
      <c r="N132" s="58"/>
      <c r="O132" s="58"/>
      <c r="P132" s="58"/>
      <c r="Q132" s="64"/>
    </row>
    <row r="133" spans="1:17" ht="36" customHeight="1">
      <c r="A133" s="424" t="s">
        <v>230</v>
      </c>
      <c r="B133" s="424"/>
      <c r="C133" s="424"/>
      <c r="D133" s="424"/>
      <c r="E133" s="424"/>
      <c r="F133" s="424"/>
      <c r="G133" s="50" t="s">
        <v>120</v>
      </c>
      <c r="H133" s="422" t="s">
        <v>231</v>
      </c>
      <c r="I133" s="422"/>
      <c r="J133" s="422"/>
      <c r="K133" s="422"/>
      <c r="L133" s="422"/>
      <c r="M133" s="422"/>
      <c r="N133" s="422"/>
      <c r="O133" s="422"/>
      <c r="P133" s="422"/>
      <c r="Q133" s="423"/>
    </row>
    <row r="134" spans="1:17" ht="60" customHeight="1">
      <c r="A134" s="424" t="s">
        <v>233</v>
      </c>
      <c r="B134" s="424"/>
      <c r="C134" s="424"/>
      <c r="D134" s="424"/>
      <c r="E134" s="424"/>
      <c r="F134" s="424"/>
      <c r="G134" s="50" t="s">
        <v>120</v>
      </c>
      <c r="H134" s="422" t="s">
        <v>235</v>
      </c>
      <c r="I134" s="427"/>
      <c r="J134" s="427"/>
      <c r="K134" s="427"/>
      <c r="L134" s="427"/>
      <c r="M134" s="427"/>
      <c r="N134" s="427"/>
      <c r="O134" s="427"/>
      <c r="P134" s="427"/>
      <c r="Q134" s="428"/>
    </row>
    <row r="135" spans="1:17" ht="57.75" customHeight="1">
      <c r="A135" s="424" t="s">
        <v>237</v>
      </c>
      <c r="B135" s="424"/>
      <c r="C135" s="424"/>
      <c r="D135" s="424"/>
      <c r="E135" s="424"/>
      <c r="F135" s="424"/>
      <c r="G135" s="53" t="s">
        <v>104</v>
      </c>
      <c r="H135" s="422" t="s">
        <v>241</v>
      </c>
      <c r="I135" s="422"/>
      <c r="J135" s="422"/>
      <c r="K135" s="422"/>
      <c r="L135" s="422"/>
      <c r="M135" s="422"/>
      <c r="N135" s="422"/>
      <c r="O135" s="422"/>
      <c r="P135" s="422"/>
      <c r="Q135" s="423"/>
    </row>
    <row r="136" spans="1:17" ht="45" customHeight="1"/>
    <row r="137" spans="1:17" ht="15" customHeight="1"/>
    <row r="138" spans="1:17" ht="15" customHeight="1"/>
    <row r="139" spans="1:17" ht="15" customHeight="1"/>
    <row r="140" spans="1:17" ht="15" customHeight="1"/>
    <row r="141" spans="1:17" ht="15" customHeight="1"/>
    <row r="142" spans="1:17" ht="15" customHeight="1"/>
    <row r="143" spans="1:17" ht="15" customHeight="1"/>
    <row r="144" spans="1:17"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sheetData>
  <mergeCells count="91">
    <mergeCell ref="A8:B26"/>
    <mergeCell ref="H84:Q86"/>
    <mergeCell ref="H106:Q107"/>
    <mergeCell ref="G108:G112"/>
    <mergeCell ref="H108:Q112"/>
    <mergeCell ref="G125:G128"/>
    <mergeCell ref="H125:Q128"/>
    <mergeCell ref="D53:D54"/>
    <mergeCell ref="C54:C55"/>
    <mergeCell ref="D55:D56"/>
    <mergeCell ref="E55:P57"/>
    <mergeCell ref="C76:P77"/>
    <mergeCell ref="C33:C34"/>
    <mergeCell ref="E33:H34"/>
    <mergeCell ref="I33:P34"/>
    <mergeCell ref="D34:D35"/>
    <mergeCell ref="D40:D41"/>
    <mergeCell ref="I40:I41"/>
    <mergeCell ref="J40:Q43"/>
    <mergeCell ref="C41:C42"/>
    <mergeCell ref="E41:G42"/>
    <mergeCell ref="H41:H42"/>
    <mergeCell ref="D42:D43"/>
    <mergeCell ref="I42:I43"/>
    <mergeCell ref="A135:F135"/>
    <mergeCell ref="H135:Q135"/>
    <mergeCell ref="H9:I14"/>
    <mergeCell ref="L9:L11"/>
    <mergeCell ref="N9:N14"/>
    <mergeCell ref="O9:P14"/>
    <mergeCell ref="G10:G11"/>
    <mergeCell ref="K10:K13"/>
    <mergeCell ref="C12:E15"/>
    <mergeCell ref="G12:G13"/>
    <mergeCell ref="L12:L14"/>
    <mergeCell ref="C20:E22"/>
    <mergeCell ref="H20:I25"/>
    <mergeCell ref="G21:G22"/>
    <mergeCell ref="G23:G24"/>
    <mergeCell ref="D32:D33"/>
    <mergeCell ref="A132:F132"/>
    <mergeCell ref="A133:F133"/>
    <mergeCell ref="H133:Q133"/>
    <mergeCell ref="A134:F134"/>
    <mergeCell ref="H134:Q134"/>
    <mergeCell ref="A129:F129"/>
    <mergeCell ref="H129:Q129"/>
    <mergeCell ref="A130:F130"/>
    <mergeCell ref="H130:Q130"/>
    <mergeCell ref="A131:F131"/>
    <mergeCell ref="H131:Q131"/>
    <mergeCell ref="G124:Q124"/>
    <mergeCell ref="A125:F125"/>
    <mergeCell ref="A126:F126"/>
    <mergeCell ref="A127:F127"/>
    <mergeCell ref="A128:F128"/>
    <mergeCell ref="A109:F109"/>
    <mergeCell ref="A110:F110"/>
    <mergeCell ref="A111:F111"/>
    <mergeCell ref="A112:F112"/>
    <mergeCell ref="A124:F124"/>
    <mergeCell ref="A104:E104"/>
    <mergeCell ref="A105:E105"/>
    <mergeCell ref="A106:F106"/>
    <mergeCell ref="A107:F107"/>
    <mergeCell ref="A108:F108"/>
    <mergeCell ref="A99:E99"/>
    <mergeCell ref="A100:E100"/>
    <mergeCell ref="A101:E101"/>
    <mergeCell ref="A102:E102"/>
    <mergeCell ref="A103:E103"/>
    <mergeCell ref="A92:E92"/>
    <mergeCell ref="A93:E93"/>
    <mergeCell ref="A94:E94"/>
    <mergeCell ref="A97:E97"/>
    <mergeCell ref="A98:E98"/>
    <mergeCell ref="A87:E87"/>
    <mergeCell ref="A88:E88"/>
    <mergeCell ref="A89:E89"/>
    <mergeCell ref="A90:E90"/>
    <mergeCell ref="A91:F91"/>
    <mergeCell ref="A82:F82"/>
    <mergeCell ref="A83:E83"/>
    <mergeCell ref="A84:E84"/>
    <mergeCell ref="A85:E85"/>
    <mergeCell ref="A86:F86"/>
    <mergeCell ref="A78:F78"/>
    <mergeCell ref="H78:Q78"/>
    <mergeCell ref="A79:F79"/>
    <mergeCell ref="A80:E80"/>
    <mergeCell ref="A81:E81"/>
  </mergeCells>
  <phoneticPr fontId="21"/>
  <pageMargins left="0.78740157480314965" right="0.59055118110236227" top="0.98425196850393681" bottom="0.98425196850393681" header="0.51181102362204722" footer="0.51181102362204722"/>
  <pageSetup paperSize="9" scale="92" orientation="portrait" r:id="rId1"/>
  <headerFooter alignWithMargins="0"/>
  <rowBreaks count="2" manualBreakCount="2">
    <brk id="75" max="16383" man="1"/>
    <brk id="12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CY190"/>
  <sheetViews>
    <sheetView showZeros="0" tabSelected="1" view="pageBreakPreview" zoomScale="90" zoomScaleNormal="40" zoomScaleSheetLayoutView="90" workbookViewId="0">
      <selection activeCell="AZ6" sqref="AZ6"/>
    </sheetView>
  </sheetViews>
  <sheetFormatPr defaultRowHeight="24.6"/>
  <cols>
    <col min="1" max="2" width="2.8984375" style="704" customWidth="1"/>
    <col min="3" max="3" width="3.69921875" style="704" customWidth="1"/>
    <col min="4" max="5" width="2.8984375" style="704" customWidth="1"/>
    <col min="6" max="6" width="3.09765625" style="704" customWidth="1"/>
    <col min="7" max="15" width="2.8984375" style="704" customWidth="1"/>
    <col min="16" max="16" width="3.09765625" style="704" customWidth="1"/>
    <col min="17" max="34" width="2.8984375" style="704" customWidth="1"/>
    <col min="35" max="35" width="2.8984375" style="707" customWidth="1"/>
    <col min="36" max="36" width="3.59765625" style="704" customWidth="1"/>
    <col min="37" max="37" width="3.09765625" style="704" customWidth="1"/>
    <col min="38" max="45" width="2.8984375" style="704" customWidth="1"/>
    <col min="46" max="48" width="4" style="704" customWidth="1"/>
    <col min="49" max="69" width="2.8984375" style="704" customWidth="1"/>
    <col min="70" max="70" width="34.5" style="708" customWidth="1"/>
    <col min="71" max="71" width="14.09765625" style="709" bestFit="1" customWidth="1"/>
    <col min="72" max="105" width="2.8984375" style="704" customWidth="1"/>
    <col min="106" max="16384" width="8.796875" style="704"/>
  </cols>
  <sheetData>
    <row r="1" spans="1:98" ht="23.25" customHeight="1">
      <c r="A1" s="704" t="s">
        <v>242</v>
      </c>
      <c r="D1" s="705" t="s">
        <v>243</v>
      </c>
      <c r="V1" s="704" t="s">
        <v>92</v>
      </c>
      <c r="W1" s="706"/>
      <c r="X1" s="706">
        <v>9</v>
      </c>
      <c r="Y1" s="706" t="s">
        <v>245</v>
      </c>
      <c r="Z1" s="706"/>
      <c r="AA1" s="706" t="s">
        <v>220</v>
      </c>
      <c r="AB1" s="706"/>
      <c r="AC1" s="706" t="s">
        <v>246</v>
      </c>
      <c r="AD1" s="706"/>
      <c r="AE1" s="706"/>
    </row>
    <row r="2" spans="1:98" ht="23.25" customHeight="1">
      <c r="BO2" s="710"/>
      <c r="BP2" s="710"/>
      <c r="BQ2" s="710"/>
      <c r="BR2" s="711"/>
      <c r="BS2" s="712"/>
      <c r="BT2" s="710"/>
      <c r="BU2" s="710"/>
      <c r="BV2" s="710"/>
      <c r="BW2" s="710"/>
      <c r="BX2" s="710"/>
      <c r="BY2" s="710"/>
      <c r="BZ2" s="710"/>
      <c r="CA2" s="710"/>
      <c r="CB2" s="710"/>
      <c r="CC2" s="710"/>
      <c r="CD2" s="710"/>
      <c r="CE2" s="710"/>
      <c r="CF2" s="710"/>
      <c r="CG2" s="710"/>
      <c r="CH2" s="710"/>
      <c r="CI2" s="710"/>
      <c r="CJ2" s="710"/>
      <c r="CK2" s="710"/>
      <c r="CL2" s="710"/>
      <c r="CM2" s="710"/>
      <c r="CN2" s="710"/>
      <c r="CO2" s="710"/>
      <c r="CP2" s="710"/>
      <c r="CQ2" s="710"/>
      <c r="CR2" s="710"/>
      <c r="CS2" s="710"/>
      <c r="CT2" s="713"/>
    </row>
    <row r="3" spans="1:98" ht="18.75" customHeight="1">
      <c r="B3" s="714" t="s">
        <v>247</v>
      </c>
      <c r="C3" s="715"/>
      <c r="D3" s="715"/>
      <c r="E3" s="715"/>
      <c r="F3" s="715"/>
      <c r="G3" s="715"/>
      <c r="H3" s="715"/>
      <c r="I3" s="715"/>
      <c r="J3" s="715"/>
      <c r="K3" s="715"/>
      <c r="BO3" s="710"/>
      <c r="BP3" s="710"/>
      <c r="BQ3" s="710"/>
      <c r="BR3" s="711"/>
      <c r="BS3" s="712"/>
      <c r="BT3" s="710"/>
      <c r="BU3" s="710"/>
      <c r="BV3" s="710"/>
      <c r="BW3" s="710"/>
      <c r="BX3" s="710"/>
      <c r="BY3" s="710"/>
      <c r="BZ3" s="710"/>
      <c r="CA3" s="710"/>
      <c r="CB3" s="710"/>
      <c r="CC3" s="710"/>
      <c r="CD3" s="710"/>
      <c r="CE3" s="710"/>
      <c r="CF3" s="710"/>
      <c r="CG3" s="710"/>
      <c r="CH3" s="710"/>
      <c r="CI3" s="710"/>
      <c r="CJ3" s="710"/>
      <c r="CK3" s="710"/>
      <c r="CL3" s="710"/>
      <c r="CM3" s="710"/>
      <c r="CN3" s="710"/>
      <c r="CO3" s="710"/>
      <c r="CP3" s="710"/>
      <c r="CQ3" s="710"/>
      <c r="CR3" s="710"/>
      <c r="CS3" s="710"/>
      <c r="CT3" s="716"/>
    </row>
    <row r="4" spans="1:98" ht="18.75" customHeight="1">
      <c r="BO4" s="710"/>
      <c r="BP4" s="710"/>
      <c r="BQ4" s="710"/>
      <c r="BR4" s="711"/>
      <c r="BS4" s="712"/>
      <c r="BT4" s="710"/>
      <c r="BU4" s="710"/>
      <c r="BV4" s="710"/>
      <c r="BW4" s="710"/>
      <c r="BX4" s="710"/>
      <c r="BY4" s="710"/>
      <c r="BZ4" s="710"/>
      <c r="CA4" s="710"/>
      <c r="CB4" s="717"/>
      <c r="CC4" s="717"/>
      <c r="CD4" s="717"/>
      <c r="CE4" s="717"/>
      <c r="CF4" s="717"/>
      <c r="CG4" s="717"/>
      <c r="CH4" s="717"/>
      <c r="CI4" s="717"/>
      <c r="CJ4" s="710"/>
      <c r="CK4" s="710"/>
      <c r="CL4" s="717"/>
      <c r="CM4" s="718"/>
      <c r="CN4" s="717"/>
      <c r="CO4" s="717"/>
      <c r="CP4" s="717"/>
      <c r="CQ4" s="717"/>
      <c r="CR4" s="717"/>
      <c r="CS4" s="717"/>
      <c r="CT4" s="719"/>
    </row>
    <row r="5" spans="1:98" ht="18.75" customHeight="1">
      <c r="O5" s="720" t="s">
        <v>248</v>
      </c>
      <c r="P5" s="720"/>
      <c r="Q5" s="720"/>
      <c r="R5" s="720"/>
      <c r="S5" s="720"/>
      <c r="T5" s="710"/>
      <c r="U5" s="721"/>
      <c r="V5" s="721"/>
      <c r="W5" s="721"/>
      <c r="X5" s="721"/>
      <c r="Y5" s="722" t="s">
        <v>249</v>
      </c>
      <c r="Z5" s="722"/>
      <c r="AA5" s="722"/>
      <c r="AB5" s="722"/>
      <c r="AR5" s="723"/>
      <c r="AS5" s="723"/>
      <c r="AT5" s="723"/>
      <c r="AU5" s="723"/>
      <c r="AV5" s="723"/>
      <c r="AW5" s="723"/>
      <c r="AX5" s="723"/>
      <c r="AY5" s="723"/>
      <c r="BP5" s="724"/>
      <c r="BQ5" s="724"/>
      <c r="BR5" s="725"/>
      <c r="BS5" s="726"/>
      <c r="BT5" s="724"/>
      <c r="BU5" s="727"/>
      <c r="BV5" s="727"/>
      <c r="BW5" s="727"/>
      <c r="BX5" s="727"/>
      <c r="BY5" s="727"/>
      <c r="BZ5" s="727"/>
      <c r="CA5" s="727"/>
      <c r="CB5" s="727"/>
      <c r="CC5" s="727"/>
      <c r="CD5" s="727"/>
      <c r="CE5" s="727"/>
      <c r="CF5" s="727"/>
      <c r="CG5" s="727"/>
      <c r="CH5" s="727"/>
      <c r="CI5" s="727"/>
      <c r="CJ5" s="727"/>
      <c r="CK5" s="727"/>
      <c r="CL5" s="727"/>
      <c r="CM5" s="727"/>
      <c r="CN5" s="727"/>
      <c r="CO5" s="727"/>
      <c r="CP5" s="727"/>
      <c r="CQ5" s="727"/>
      <c r="CR5" s="727"/>
      <c r="CS5" s="727"/>
      <c r="CT5" s="719"/>
    </row>
    <row r="6" spans="1:98" ht="35.25" customHeight="1">
      <c r="O6" s="720" t="s">
        <v>252</v>
      </c>
      <c r="P6" s="720"/>
      <c r="Q6" s="720"/>
      <c r="R6" s="720"/>
      <c r="S6" s="720"/>
      <c r="T6" s="718"/>
      <c r="U6" s="728"/>
      <c r="V6" s="729"/>
      <c r="W6" s="729"/>
      <c r="X6" s="729"/>
      <c r="Y6" s="729"/>
      <c r="Z6" s="729"/>
      <c r="AA6" s="729"/>
      <c r="AB6" s="729"/>
      <c r="AC6" s="730" t="s">
        <v>153</v>
      </c>
      <c r="AD6" s="730"/>
      <c r="AE6" s="730"/>
      <c r="AF6" s="718"/>
      <c r="AG6" s="718"/>
      <c r="AH6" s="718"/>
      <c r="AI6" s="731"/>
      <c r="AR6" s="723"/>
      <c r="AS6" s="723"/>
      <c r="AT6" s="723"/>
      <c r="AU6" s="723"/>
      <c r="AV6" s="723"/>
      <c r="AW6" s="723"/>
      <c r="AX6" s="723"/>
      <c r="AY6" s="723"/>
      <c r="BP6" s="710"/>
      <c r="BQ6" s="710"/>
      <c r="BR6" s="711"/>
      <c r="BS6" s="712"/>
      <c r="BT6" s="710"/>
      <c r="BU6" s="727"/>
      <c r="BV6" s="727"/>
      <c r="BW6" s="727"/>
      <c r="BX6" s="727"/>
      <c r="BY6" s="727"/>
      <c r="BZ6" s="727"/>
      <c r="CA6" s="727"/>
      <c r="CB6" s="727"/>
      <c r="CC6" s="727"/>
      <c r="CD6" s="727"/>
      <c r="CE6" s="727"/>
      <c r="CF6" s="727"/>
      <c r="CG6" s="727"/>
      <c r="CH6" s="727"/>
      <c r="CI6" s="727"/>
      <c r="CJ6" s="727"/>
      <c r="CK6" s="727"/>
      <c r="CL6" s="727"/>
      <c r="CM6" s="727"/>
      <c r="CN6" s="727"/>
      <c r="CO6" s="727"/>
      <c r="CP6" s="727"/>
      <c r="CQ6" s="727"/>
      <c r="CR6" s="727"/>
      <c r="CS6" s="727"/>
      <c r="CT6" s="732"/>
    </row>
    <row r="7" spans="1:98" ht="18.75" customHeight="1">
      <c r="AG7" s="733"/>
      <c r="AR7" s="723"/>
      <c r="AS7" s="723"/>
      <c r="AT7" s="723"/>
      <c r="AU7" s="723"/>
      <c r="AV7" s="723"/>
      <c r="AW7" s="723"/>
      <c r="AX7" s="723"/>
      <c r="AY7" s="723"/>
      <c r="BP7" s="724"/>
      <c r="BQ7" s="724"/>
      <c r="BR7" s="725"/>
      <c r="BS7" s="726"/>
      <c r="BT7" s="724"/>
      <c r="BU7" s="727"/>
      <c r="BV7" s="727"/>
      <c r="BW7" s="727"/>
      <c r="BX7" s="727"/>
      <c r="BY7" s="727"/>
      <c r="BZ7" s="727"/>
      <c r="CA7" s="727"/>
      <c r="CB7" s="727"/>
      <c r="CC7" s="727"/>
      <c r="CD7" s="727"/>
      <c r="CE7" s="727"/>
      <c r="CF7" s="727"/>
      <c r="CG7" s="727"/>
      <c r="CH7" s="727"/>
      <c r="CI7" s="727"/>
      <c r="CJ7" s="727"/>
      <c r="CK7" s="727"/>
      <c r="CL7" s="727"/>
      <c r="CM7" s="727"/>
      <c r="CN7" s="727"/>
      <c r="CO7" s="727"/>
      <c r="CP7" s="727"/>
      <c r="CQ7" s="727"/>
      <c r="CR7" s="727"/>
      <c r="CS7" s="727"/>
      <c r="CT7" s="719"/>
    </row>
    <row r="8" spans="1:98" ht="18.75" customHeight="1">
      <c r="B8" s="730" t="str">
        <f>"令和"&amp;X1-1&amp;"年　中山間地域等直接支払交付金収支報告書"</f>
        <v>令和8年　中山間地域等直接支払交付金収支報告書</v>
      </c>
      <c r="C8" s="730"/>
      <c r="D8" s="730"/>
      <c r="E8" s="730"/>
      <c r="F8" s="730"/>
      <c r="G8" s="730"/>
      <c r="H8" s="730"/>
      <c r="I8" s="730"/>
      <c r="J8" s="730"/>
      <c r="K8" s="730"/>
      <c r="L8" s="730"/>
      <c r="M8" s="730"/>
      <c r="N8" s="730"/>
      <c r="O8" s="730"/>
      <c r="P8" s="730"/>
      <c r="Q8" s="730"/>
      <c r="R8" s="730"/>
      <c r="S8" s="730"/>
      <c r="T8" s="730"/>
      <c r="U8" s="730"/>
      <c r="V8" s="730"/>
      <c r="W8" s="730"/>
      <c r="X8" s="730"/>
      <c r="Y8" s="730"/>
      <c r="Z8" s="730"/>
      <c r="AA8" s="730"/>
      <c r="AB8" s="730"/>
      <c r="AC8" s="730"/>
      <c r="AD8" s="730"/>
      <c r="AE8" s="730"/>
      <c r="AG8" s="733"/>
      <c r="BP8" s="710"/>
      <c r="BQ8" s="710"/>
      <c r="BR8" s="711"/>
      <c r="BS8" s="712"/>
      <c r="BT8" s="710"/>
      <c r="BU8" s="727"/>
      <c r="BV8" s="727"/>
      <c r="BW8" s="727"/>
      <c r="BX8" s="727"/>
      <c r="BY8" s="727"/>
      <c r="BZ8" s="727"/>
      <c r="CA8" s="727"/>
      <c r="CB8" s="727"/>
      <c r="CC8" s="727"/>
      <c r="CD8" s="727"/>
      <c r="CE8" s="727"/>
      <c r="CF8" s="727"/>
      <c r="CG8" s="727"/>
      <c r="CH8" s="727"/>
      <c r="CI8" s="727"/>
      <c r="CJ8" s="727"/>
      <c r="CK8" s="727"/>
      <c r="CL8" s="727"/>
      <c r="CM8" s="727"/>
      <c r="CN8" s="727"/>
      <c r="CO8" s="727"/>
      <c r="CP8" s="727"/>
      <c r="CQ8" s="727"/>
      <c r="CR8" s="727"/>
      <c r="CS8" s="727"/>
      <c r="CT8" s="732"/>
    </row>
    <row r="9" spans="1:98" ht="23.25" customHeight="1">
      <c r="Y9" s="704" t="s">
        <v>126</v>
      </c>
      <c r="Z9" s="734">
        <f>K13+L48</f>
        <v>0</v>
      </c>
      <c r="AA9" s="735"/>
      <c r="AB9" s="735"/>
      <c r="AC9" s="735"/>
      <c r="AD9" s="735"/>
      <c r="AE9" s="704" t="s">
        <v>137</v>
      </c>
      <c r="AG9" s="733"/>
      <c r="BP9" s="724"/>
      <c r="BQ9" s="724"/>
      <c r="BR9" s="725"/>
      <c r="BS9" s="726"/>
      <c r="BT9" s="724"/>
      <c r="BU9" s="727"/>
      <c r="BV9" s="727"/>
      <c r="BW9" s="727"/>
      <c r="BX9" s="727"/>
      <c r="BY9" s="727"/>
      <c r="BZ9" s="727"/>
      <c r="CA9" s="727"/>
      <c r="CB9" s="727"/>
      <c r="CC9" s="727"/>
      <c r="CD9" s="727"/>
      <c r="CE9" s="727"/>
      <c r="CF9" s="727"/>
      <c r="CG9" s="727"/>
      <c r="CH9" s="727"/>
      <c r="CI9" s="727"/>
      <c r="CJ9" s="727"/>
      <c r="CK9" s="727"/>
      <c r="CL9" s="727"/>
      <c r="CM9" s="727"/>
      <c r="CN9" s="727"/>
      <c r="CO9" s="727"/>
      <c r="CP9" s="727"/>
      <c r="CQ9" s="727"/>
      <c r="CR9" s="727"/>
      <c r="CS9" s="727"/>
      <c r="CT9" s="719"/>
    </row>
    <row r="10" spans="1:98" ht="24" customHeight="1">
      <c r="A10" s="704" t="s">
        <v>257</v>
      </c>
      <c r="V10" s="736">
        <f>②内訳!D7</f>
        <v>0</v>
      </c>
      <c r="W10" s="736"/>
      <c r="X10" s="736"/>
      <c r="Y10" s="736"/>
      <c r="Z10" s="736"/>
      <c r="AA10" s="736"/>
      <c r="AB10" s="736"/>
      <c r="AC10" s="736"/>
      <c r="AD10" s="736"/>
      <c r="AE10" s="737" t="s">
        <v>259</v>
      </c>
      <c r="AG10" s="733"/>
      <c r="BP10" s="710"/>
      <c r="BQ10" s="710"/>
      <c r="BR10" s="711"/>
      <c r="BS10" s="712"/>
      <c r="BT10" s="710"/>
      <c r="BU10" s="727"/>
      <c r="BV10" s="727"/>
      <c r="BW10" s="727"/>
      <c r="BX10" s="727"/>
      <c r="BY10" s="727"/>
      <c r="BZ10" s="727"/>
      <c r="CA10" s="727"/>
      <c r="CB10" s="727"/>
      <c r="CC10" s="727"/>
      <c r="CD10" s="727"/>
      <c r="CE10" s="727"/>
      <c r="CF10" s="727"/>
      <c r="CG10" s="727"/>
      <c r="CH10" s="727"/>
      <c r="CI10" s="727"/>
      <c r="CJ10" s="727"/>
      <c r="CK10" s="727"/>
      <c r="CL10" s="727"/>
      <c r="CM10" s="727"/>
      <c r="CN10" s="727"/>
      <c r="CO10" s="727"/>
      <c r="CP10" s="727"/>
      <c r="CQ10" s="727"/>
      <c r="CR10" s="727"/>
      <c r="CS10" s="727"/>
      <c r="CT10" s="732"/>
    </row>
    <row r="11" spans="1:98" ht="15.75" customHeight="1">
      <c r="B11" s="704" t="s">
        <v>262</v>
      </c>
      <c r="V11" s="704" t="str">
        <f>"令和"&amp;X1-1&amp;"年度交付受領額"</f>
        <v>令和8年度交付受領額</v>
      </c>
      <c r="BP11" s="724"/>
      <c r="BQ11" s="724"/>
      <c r="BR11" s="725"/>
      <c r="BS11" s="726"/>
      <c r="BT11" s="724"/>
      <c r="BU11" s="727"/>
      <c r="BV11" s="727"/>
      <c r="BW11" s="727"/>
      <c r="BX11" s="727"/>
      <c r="BY11" s="727"/>
      <c r="BZ11" s="727"/>
      <c r="CA11" s="727"/>
      <c r="CB11" s="727"/>
      <c r="CC11" s="727"/>
      <c r="CD11" s="727"/>
      <c r="CE11" s="727"/>
      <c r="CF11" s="727"/>
      <c r="CG11" s="727"/>
      <c r="CH11" s="727"/>
      <c r="CI11" s="727"/>
      <c r="CJ11" s="727"/>
      <c r="CK11" s="727"/>
      <c r="CL11" s="727"/>
      <c r="CM11" s="727"/>
      <c r="CN11" s="727"/>
      <c r="CO11" s="727"/>
      <c r="CP11" s="727"/>
      <c r="CQ11" s="727"/>
      <c r="CR11" s="727"/>
      <c r="CS11" s="727"/>
      <c r="CT11" s="719"/>
    </row>
    <row r="12" spans="1:98" ht="15.75" customHeight="1">
      <c r="B12" s="738" t="s">
        <v>263</v>
      </c>
      <c r="C12" s="739"/>
      <c r="D12" s="739"/>
      <c r="E12" s="739"/>
      <c r="F12" s="739"/>
      <c r="G12" s="739"/>
      <c r="H12" s="739"/>
      <c r="I12" s="739"/>
      <c r="J12" s="740"/>
      <c r="K12" s="741" t="s">
        <v>265</v>
      </c>
      <c r="L12" s="741"/>
      <c r="M12" s="741"/>
      <c r="N12" s="741"/>
      <c r="O12" s="741"/>
      <c r="P12" s="741"/>
      <c r="Q12" s="741" t="s">
        <v>177</v>
      </c>
      <c r="R12" s="741"/>
      <c r="S12" s="741"/>
      <c r="T12" s="741"/>
      <c r="U12" s="741"/>
      <c r="V12" s="741"/>
      <c r="W12" s="741"/>
      <c r="X12" s="741"/>
      <c r="Y12" s="741"/>
      <c r="Z12" s="741"/>
      <c r="AA12" s="741"/>
      <c r="AB12" s="741"/>
      <c r="AC12" s="741"/>
      <c r="AD12" s="741"/>
      <c r="AE12" s="741"/>
      <c r="AF12" s="710"/>
      <c r="AG12" s="710"/>
      <c r="AH12" s="710"/>
      <c r="BP12" s="710"/>
      <c r="BQ12" s="710"/>
      <c r="BR12" s="711"/>
      <c r="BS12" s="712"/>
      <c r="BT12" s="710"/>
      <c r="BU12" s="727"/>
      <c r="BV12" s="727"/>
      <c r="BW12" s="727"/>
      <c r="BX12" s="727"/>
      <c r="BY12" s="727"/>
      <c r="BZ12" s="727"/>
      <c r="CA12" s="727"/>
      <c r="CB12" s="727"/>
      <c r="CC12" s="727"/>
      <c r="CD12" s="727"/>
      <c r="CE12" s="727"/>
      <c r="CF12" s="727"/>
      <c r="CG12" s="727"/>
      <c r="CH12" s="727"/>
      <c r="CI12" s="727"/>
      <c r="CJ12" s="727"/>
      <c r="CK12" s="727"/>
      <c r="CL12" s="727"/>
      <c r="CM12" s="727"/>
      <c r="CN12" s="727"/>
      <c r="CO12" s="727"/>
      <c r="CP12" s="727"/>
      <c r="CQ12" s="727"/>
      <c r="CR12" s="727"/>
      <c r="CS12" s="727"/>
      <c r="CT12" s="732"/>
    </row>
    <row r="13" spans="1:98" ht="15.75" customHeight="1">
      <c r="B13" s="738" t="s">
        <v>268</v>
      </c>
      <c r="C13" s="739"/>
      <c r="D13" s="739"/>
      <c r="E13" s="739"/>
      <c r="F13" s="739"/>
      <c r="G13" s="739"/>
      <c r="H13" s="739"/>
      <c r="I13" s="739"/>
      <c r="J13" s="740"/>
      <c r="K13" s="742">
        <f>②内訳!D10</f>
        <v>0</v>
      </c>
      <c r="L13" s="742"/>
      <c r="M13" s="742"/>
      <c r="N13" s="742"/>
      <c r="O13" s="742"/>
      <c r="P13" s="742"/>
      <c r="Q13" s="743" t="s">
        <v>269</v>
      </c>
      <c r="R13" s="744"/>
      <c r="S13" s="745"/>
      <c r="T13" s="745"/>
      <c r="U13" s="745"/>
      <c r="V13" s="745"/>
      <c r="W13" s="745"/>
      <c r="X13" s="745"/>
      <c r="Y13" s="745"/>
      <c r="Z13" s="745"/>
      <c r="AA13" s="745"/>
      <c r="AB13" s="745"/>
      <c r="AC13" s="745"/>
      <c r="AD13" s="745"/>
      <c r="AE13" s="746"/>
      <c r="AH13" s="704" t="s">
        <v>13</v>
      </c>
      <c r="AI13" s="707" t="s">
        <v>269</v>
      </c>
      <c r="AJ13" s="704" t="s">
        <v>270</v>
      </c>
      <c r="AR13" s="704" t="s">
        <v>25</v>
      </c>
      <c r="AS13" s="704" t="s">
        <v>34</v>
      </c>
      <c r="BP13" s="724"/>
      <c r="BQ13" s="724"/>
      <c r="BR13" s="725"/>
      <c r="BS13" s="726"/>
      <c r="BT13" s="724"/>
      <c r="BU13" s="727"/>
      <c r="BV13" s="727"/>
      <c r="BW13" s="727"/>
      <c r="BX13" s="727"/>
      <c r="BY13" s="727"/>
      <c r="BZ13" s="727"/>
      <c r="CA13" s="727"/>
      <c r="CB13" s="727"/>
      <c r="CC13" s="727"/>
      <c r="CD13" s="727"/>
      <c r="CE13" s="727"/>
      <c r="CF13" s="727"/>
      <c r="CG13" s="727"/>
      <c r="CH13" s="727"/>
      <c r="CI13" s="727"/>
      <c r="CJ13" s="727"/>
      <c r="CK13" s="727"/>
      <c r="CL13" s="727"/>
      <c r="CM13" s="727"/>
      <c r="CN13" s="727"/>
      <c r="CO13" s="727"/>
      <c r="CP13" s="727"/>
      <c r="CQ13" s="727"/>
      <c r="CR13" s="727"/>
      <c r="CS13" s="727"/>
      <c r="CT13" s="719"/>
    </row>
    <row r="14" spans="1:98" ht="15.75" customHeight="1">
      <c r="B14" s="738" t="s">
        <v>271</v>
      </c>
      <c r="C14" s="739"/>
      <c r="D14" s="739"/>
      <c r="E14" s="739"/>
      <c r="F14" s="739"/>
      <c r="G14" s="739"/>
      <c r="H14" s="739"/>
      <c r="I14" s="739"/>
      <c r="J14" s="740"/>
      <c r="K14" s="742">
        <f>L48</f>
        <v>0</v>
      </c>
      <c r="L14" s="742"/>
      <c r="M14" s="742"/>
      <c r="N14" s="742"/>
      <c r="O14" s="742"/>
      <c r="P14" s="742"/>
      <c r="Q14" s="743" t="s">
        <v>273</v>
      </c>
      <c r="R14" s="747"/>
      <c r="S14" s="747"/>
      <c r="T14" s="747"/>
      <c r="U14" s="747"/>
      <c r="V14" s="747"/>
      <c r="W14" s="747"/>
      <c r="X14" s="747"/>
      <c r="Y14" s="747"/>
      <c r="Z14" s="747"/>
      <c r="AA14" s="747"/>
      <c r="AB14" s="747"/>
      <c r="AC14" s="747"/>
      <c r="AD14" s="747"/>
      <c r="AE14" s="748"/>
      <c r="AH14" s="704" t="s">
        <v>21</v>
      </c>
      <c r="AI14" s="707" t="s">
        <v>273</v>
      </c>
      <c r="AJ14" s="704" t="s">
        <v>276</v>
      </c>
      <c r="AR14" s="704" t="s">
        <v>25</v>
      </c>
      <c r="AS14" s="704" t="s">
        <v>279</v>
      </c>
      <c r="BP14" s="710"/>
      <c r="BQ14" s="710"/>
      <c r="BR14" s="711"/>
      <c r="BS14" s="712"/>
      <c r="BT14" s="710"/>
      <c r="BU14" s="727"/>
      <c r="BV14" s="727"/>
      <c r="BW14" s="727"/>
      <c r="BX14" s="727"/>
      <c r="BY14" s="727"/>
      <c r="BZ14" s="727"/>
      <c r="CA14" s="727"/>
      <c r="CB14" s="727"/>
      <c r="CC14" s="727"/>
      <c r="CD14" s="727"/>
      <c r="CE14" s="727"/>
      <c r="CF14" s="727"/>
      <c r="CG14" s="727"/>
      <c r="CH14" s="727"/>
      <c r="CI14" s="727"/>
      <c r="CJ14" s="727"/>
      <c r="CK14" s="727"/>
      <c r="CL14" s="727"/>
      <c r="CM14" s="727"/>
      <c r="CN14" s="727"/>
      <c r="CO14" s="727"/>
      <c r="CP14" s="727"/>
      <c r="CQ14" s="727"/>
      <c r="CR14" s="727"/>
      <c r="CS14" s="727"/>
      <c r="CT14" s="732"/>
    </row>
    <row r="15" spans="1:98" ht="15.75" customHeight="1">
      <c r="BP15" s="724"/>
      <c r="BQ15" s="724"/>
      <c r="BR15" s="725"/>
      <c r="BS15" s="726"/>
      <c r="BT15" s="724"/>
      <c r="BU15" s="727"/>
      <c r="BV15" s="727"/>
      <c r="BW15" s="727"/>
      <c r="BX15" s="727"/>
      <c r="BY15" s="727"/>
      <c r="BZ15" s="727"/>
      <c r="CA15" s="727"/>
      <c r="CB15" s="727"/>
      <c r="CC15" s="727"/>
      <c r="CD15" s="727"/>
      <c r="CE15" s="727"/>
      <c r="CF15" s="727"/>
      <c r="CG15" s="727"/>
      <c r="CH15" s="727"/>
      <c r="CI15" s="727"/>
      <c r="CJ15" s="727"/>
      <c r="CK15" s="727"/>
      <c r="CL15" s="727"/>
      <c r="CM15" s="727"/>
      <c r="CN15" s="727"/>
      <c r="CO15" s="727"/>
      <c r="CP15" s="727"/>
      <c r="CQ15" s="727"/>
      <c r="CR15" s="727"/>
      <c r="CS15" s="727"/>
      <c r="CT15" s="719"/>
    </row>
    <row r="16" spans="1:98" ht="15.75" customHeight="1">
      <c r="B16" s="704" t="s">
        <v>151</v>
      </c>
      <c r="AH16" s="704" t="s">
        <v>250</v>
      </c>
      <c r="BH16" s="737"/>
      <c r="BI16" s="749"/>
      <c r="BJ16" s="749"/>
      <c r="BK16" s="749"/>
      <c r="BL16" s="749"/>
      <c r="BM16" s="749"/>
      <c r="BN16" s="749"/>
      <c r="BP16" s="710"/>
      <c r="BQ16" s="710"/>
      <c r="BR16" s="711"/>
      <c r="BS16" s="712"/>
      <c r="BT16" s="710"/>
      <c r="BU16" s="727"/>
      <c r="BV16" s="727"/>
      <c r="BW16" s="727"/>
      <c r="BX16" s="727"/>
      <c r="BY16" s="727"/>
      <c r="BZ16" s="727"/>
      <c r="CA16" s="727"/>
      <c r="CB16" s="727"/>
      <c r="CC16" s="727"/>
      <c r="CD16" s="727"/>
      <c r="CE16" s="727"/>
      <c r="CF16" s="727"/>
      <c r="CG16" s="727"/>
      <c r="CH16" s="727"/>
      <c r="CI16" s="727"/>
      <c r="CJ16" s="727"/>
      <c r="CK16" s="727"/>
      <c r="CL16" s="727"/>
      <c r="CM16" s="727"/>
      <c r="CN16" s="727"/>
      <c r="CO16" s="727"/>
      <c r="CP16" s="727"/>
      <c r="CQ16" s="727"/>
      <c r="CR16" s="727"/>
      <c r="CS16" s="727"/>
      <c r="CT16" s="732"/>
    </row>
    <row r="17" spans="2:98" ht="14.1" customHeight="1">
      <c r="B17" s="750" t="s">
        <v>185</v>
      </c>
      <c r="C17" s="751"/>
      <c r="D17" s="751"/>
      <c r="E17" s="751"/>
      <c r="F17" s="751"/>
      <c r="G17" s="751"/>
      <c r="H17" s="751"/>
      <c r="I17" s="751"/>
      <c r="J17" s="751"/>
      <c r="K17" s="751"/>
      <c r="L17" s="752" t="s">
        <v>187</v>
      </c>
      <c r="M17" s="753"/>
      <c r="N17" s="753"/>
      <c r="O17" s="753"/>
      <c r="P17" s="754"/>
      <c r="Q17" s="751" t="s">
        <v>283</v>
      </c>
      <c r="R17" s="751"/>
      <c r="S17" s="751"/>
      <c r="T17" s="751"/>
      <c r="U17" s="751"/>
      <c r="V17" s="751"/>
      <c r="W17" s="751"/>
      <c r="X17" s="751"/>
      <c r="Y17" s="751"/>
      <c r="Z17" s="751"/>
      <c r="AA17" s="755"/>
      <c r="AB17" s="755"/>
      <c r="AC17" s="755"/>
      <c r="AD17" s="755"/>
      <c r="AE17" s="756"/>
      <c r="AF17" s="757"/>
      <c r="AG17" s="757"/>
      <c r="AH17" s="758"/>
      <c r="AI17" s="759" t="s">
        <v>67</v>
      </c>
      <c r="AJ17" s="759"/>
      <c r="AK17" s="759"/>
      <c r="AL17" s="759"/>
      <c r="AM17" s="759"/>
      <c r="AN17" s="759"/>
      <c r="AO17" s="759"/>
      <c r="AP17" s="759"/>
      <c r="AQ17" s="759"/>
      <c r="AR17" s="759"/>
      <c r="AS17" s="759"/>
      <c r="AT17" s="759"/>
      <c r="AU17" s="759"/>
      <c r="AV17" s="759"/>
      <c r="AW17" s="759"/>
      <c r="AX17" s="759"/>
      <c r="AY17" s="759"/>
      <c r="AZ17" s="759"/>
      <c r="BA17" s="759"/>
      <c r="BB17" s="759"/>
      <c r="BC17" s="759"/>
      <c r="BD17" s="759"/>
      <c r="BE17" s="759"/>
      <c r="BF17" s="759"/>
      <c r="BG17" s="759"/>
      <c r="BH17" s="760"/>
      <c r="BI17" s="743" t="s">
        <v>37</v>
      </c>
      <c r="BJ17" s="761"/>
      <c r="BK17" s="761"/>
      <c r="BL17" s="761"/>
      <c r="BM17" s="762"/>
      <c r="BN17" s="749"/>
      <c r="BP17" s="724"/>
      <c r="BQ17" s="724"/>
      <c r="BR17" s="763" t="s">
        <v>285</v>
      </c>
      <c r="BS17" s="764">
        <f>K14</f>
        <v>0</v>
      </c>
      <c r="BT17" s="724"/>
      <c r="BU17" s="727"/>
      <c r="BV17" s="727"/>
      <c r="BW17" s="727"/>
      <c r="BX17" s="727"/>
      <c r="BY17" s="727"/>
      <c r="BZ17" s="727"/>
      <c r="CA17" s="727"/>
      <c r="CB17" s="727"/>
      <c r="CC17" s="727"/>
      <c r="CD17" s="727"/>
      <c r="CE17" s="727"/>
      <c r="CF17" s="727"/>
      <c r="CG17" s="727"/>
      <c r="CH17" s="727"/>
      <c r="CI17" s="727"/>
      <c r="CJ17" s="727"/>
      <c r="CK17" s="727"/>
      <c r="CL17" s="727"/>
      <c r="CM17" s="727"/>
      <c r="CN17" s="727"/>
      <c r="CO17" s="727"/>
      <c r="CP17" s="727"/>
      <c r="CQ17" s="727"/>
      <c r="CR17" s="727"/>
      <c r="CS17" s="727"/>
      <c r="CT17" s="719"/>
    </row>
    <row r="18" spans="2:98" ht="14.1" customHeight="1">
      <c r="B18" s="765" t="s">
        <v>61</v>
      </c>
      <c r="C18" s="766" t="s">
        <v>493</v>
      </c>
      <c r="D18" s="767"/>
      <c r="E18" s="767"/>
      <c r="F18" s="767"/>
      <c r="G18" s="767"/>
      <c r="H18" s="767"/>
      <c r="I18" s="767"/>
      <c r="J18" s="767"/>
      <c r="K18" s="768"/>
      <c r="L18" s="769">
        <f>SUM(Z18:AD21)</f>
        <v>0</v>
      </c>
      <c r="M18" s="770"/>
      <c r="N18" s="770"/>
      <c r="O18" s="770"/>
      <c r="P18" s="771"/>
      <c r="Q18" s="1150" t="s">
        <v>261</v>
      </c>
      <c r="R18" s="772"/>
      <c r="S18" s="773" t="s">
        <v>288</v>
      </c>
      <c r="T18" s="773"/>
      <c r="U18" s="773"/>
      <c r="V18" s="773"/>
      <c r="W18" s="773"/>
      <c r="X18" s="773"/>
      <c r="Y18" s="774"/>
      <c r="Z18" s="775"/>
      <c r="AA18" s="776"/>
      <c r="AB18" s="776"/>
      <c r="AC18" s="776"/>
      <c r="AD18" s="777"/>
      <c r="AE18" s="778" t="s">
        <v>259</v>
      </c>
      <c r="AF18" s="779"/>
      <c r="AG18" s="780"/>
      <c r="AH18" s="781" t="s">
        <v>61</v>
      </c>
      <c r="AI18" s="707" t="s">
        <v>261</v>
      </c>
      <c r="AJ18" s="707" t="s">
        <v>288</v>
      </c>
      <c r="AK18" s="707"/>
      <c r="AL18" s="707"/>
      <c r="AM18" s="707"/>
      <c r="AN18" s="707"/>
      <c r="AO18" s="707"/>
      <c r="AP18" s="707"/>
      <c r="AQ18" s="782" t="s">
        <v>25</v>
      </c>
      <c r="AR18" s="782" t="s">
        <v>14</v>
      </c>
      <c r="AS18" s="782"/>
      <c r="AT18" s="782"/>
      <c r="AU18" s="782"/>
      <c r="AV18" s="782"/>
      <c r="AW18" s="782"/>
      <c r="AX18" s="782"/>
      <c r="AY18" s="782"/>
      <c r="AZ18" s="782"/>
      <c r="BA18" s="782"/>
      <c r="BB18" s="782"/>
      <c r="BC18" s="782"/>
      <c r="BD18" s="782"/>
      <c r="BE18" s="782"/>
      <c r="BF18" s="782"/>
      <c r="BG18" s="782"/>
      <c r="BH18" s="707"/>
      <c r="BI18" s="783" t="s">
        <v>120</v>
      </c>
      <c r="BJ18" s="784"/>
      <c r="BK18" s="784"/>
      <c r="BL18" s="784"/>
      <c r="BM18" s="785"/>
      <c r="BN18" s="786"/>
      <c r="BP18" s="710"/>
      <c r="BQ18" s="710"/>
      <c r="BR18" s="708" t="s">
        <v>290</v>
      </c>
      <c r="BS18" s="764">
        <f>Z18+Z27</f>
        <v>0</v>
      </c>
      <c r="BT18" s="710"/>
      <c r="BU18" s="704" t="s">
        <v>494</v>
      </c>
      <c r="BV18" s="727"/>
      <c r="BW18" s="727"/>
      <c r="BX18" s="727"/>
      <c r="BY18" s="727"/>
      <c r="BZ18" s="727"/>
      <c r="CA18" s="727"/>
      <c r="CB18" s="727"/>
      <c r="CC18" s="727"/>
      <c r="CD18" s="727"/>
      <c r="CE18" s="727"/>
      <c r="CF18" s="727"/>
      <c r="CG18" s="727"/>
      <c r="CH18" s="727"/>
      <c r="CI18" s="727"/>
      <c r="CJ18" s="727"/>
      <c r="CK18" s="727"/>
      <c r="CL18" s="727"/>
      <c r="CM18" s="727"/>
      <c r="CN18" s="727"/>
      <c r="CO18" s="727"/>
      <c r="CP18" s="727"/>
      <c r="CQ18" s="727"/>
      <c r="CR18" s="727"/>
      <c r="CS18" s="727"/>
      <c r="CT18" s="732"/>
    </row>
    <row r="19" spans="2:98" ht="14.1" customHeight="1">
      <c r="B19" s="787"/>
      <c r="C19" s="788"/>
      <c r="D19" s="789"/>
      <c r="E19" s="789"/>
      <c r="F19" s="789"/>
      <c r="G19" s="789"/>
      <c r="H19" s="789"/>
      <c r="I19" s="789"/>
      <c r="J19" s="789"/>
      <c r="K19" s="790"/>
      <c r="L19" s="791"/>
      <c r="M19" s="792"/>
      <c r="N19" s="792"/>
      <c r="O19" s="792"/>
      <c r="P19" s="793"/>
      <c r="Q19" s="1151" t="s">
        <v>214</v>
      </c>
      <c r="R19" s="795"/>
      <c r="S19" s="796" t="s">
        <v>171</v>
      </c>
      <c r="T19" s="796"/>
      <c r="U19" s="796"/>
      <c r="V19" s="796"/>
      <c r="W19" s="796"/>
      <c r="X19" s="796"/>
      <c r="Y19" s="797"/>
      <c r="Z19" s="798"/>
      <c r="AA19" s="799"/>
      <c r="AB19" s="799"/>
      <c r="AC19" s="799"/>
      <c r="AD19" s="800"/>
      <c r="AE19" s="801" t="s">
        <v>259</v>
      </c>
      <c r="AF19" s="779"/>
      <c r="AG19" s="780"/>
      <c r="AH19" s="781"/>
      <c r="AI19" s="707" t="s">
        <v>214</v>
      </c>
      <c r="AJ19" s="707" t="s">
        <v>171</v>
      </c>
      <c r="AK19" s="707"/>
      <c r="AL19" s="707"/>
      <c r="AM19" s="707"/>
      <c r="AN19" s="707"/>
      <c r="AO19" s="707"/>
      <c r="AP19" s="707"/>
      <c r="AQ19" s="782" t="s">
        <v>25</v>
      </c>
      <c r="AR19" s="782" t="s">
        <v>167</v>
      </c>
      <c r="AS19" s="782"/>
      <c r="AT19" s="782"/>
      <c r="AU19" s="782"/>
      <c r="AV19" s="782"/>
      <c r="AW19" s="782"/>
      <c r="AX19" s="782"/>
      <c r="AY19" s="782"/>
      <c r="AZ19" s="782"/>
      <c r="BA19" s="782"/>
      <c r="BB19" s="782"/>
      <c r="BC19" s="782"/>
      <c r="BD19" s="782"/>
      <c r="BE19" s="782"/>
      <c r="BF19" s="782"/>
      <c r="BG19" s="782"/>
      <c r="BH19" s="707"/>
      <c r="BI19" s="783" t="s">
        <v>104</v>
      </c>
      <c r="BJ19" s="784"/>
      <c r="BK19" s="784"/>
      <c r="BL19" s="784"/>
      <c r="BM19" s="785"/>
      <c r="BN19" s="786"/>
      <c r="BP19" s="724"/>
      <c r="BQ19" s="724"/>
      <c r="BR19" s="708" t="s">
        <v>292</v>
      </c>
      <c r="BS19" s="764">
        <f>L33+'①報告書(提出）'!L46</f>
        <v>0</v>
      </c>
      <c r="BT19" s="724"/>
      <c r="BU19" s="704" t="s">
        <v>293</v>
      </c>
      <c r="BV19" s="727"/>
      <c r="BW19" s="727"/>
      <c r="BX19" s="727"/>
      <c r="BY19" s="727"/>
      <c r="BZ19" s="727"/>
      <c r="CA19" s="727"/>
      <c r="CB19" s="727"/>
      <c r="CC19" s="727"/>
      <c r="CD19" s="727"/>
      <c r="CE19" s="727"/>
      <c r="CF19" s="727"/>
      <c r="CG19" s="727"/>
      <c r="CH19" s="727"/>
      <c r="CI19" s="727"/>
      <c r="CJ19" s="727"/>
      <c r="CK19" s="727"/>
      <c r="CL19" s="727"/>
      <c r="CM19" s="727"/>
      <c r="CN19" s="727"/>
      <c r="CO19" s="727"/>
      <c r="CP19" s="727"/>
      <c r="CQ19" s="727"/>
      <c r="CR19" s="727"/>
      <c r="CS19" s="727"/>
      <c r="CT19" s="719"/>
    </row>
    <row r="20" spans="2:98" ht="14.1" customHeight="1">
      <c r="B20" s="787"/>
      <c r="C20" s="788"/>
      <c r="D20" s="789"/>
      <c r="E20" s="789"/>
      <c r="F20" s="789"/>
      <c r="G20" s="789"/>
      <c r="H20" s="789"/>
      <c r="I20" s="789"/>
      <c r="J20" s="789"/>
      <c r="K20" s="790"/>
      <c r="L20" s="791"/>
      <c r="M20" s="792"/>
      <c r="N20" s="792"/>
      <c r="O20" s="792"/>
      <c r="P20" s="793"/>
      <c r="Q20" s="1151" t="s">
        <v>295</v>
      </c>
      <c r="R20" s="795"/>
      <c r="S20" s="796" t="s">
        <v>258</v>
      </c>
      <c r="T20" s="796"/>
      <c r="U20" s="796"/>
      <c r="V20" s="796"/>
      <c r="W20" s="796"/>
      <c r="X20" s="796"/>
      <c r="Y20" s="797"/>
      <c r="Z20" s="798"/>
      <c r="AA20" s="799"/>
      <c r="AB20" s="799"/>
      <c r="AC20" s="799"/>
      <c r="AD20" s="800"/>
      <c r="AE20" s="801" t="s">
        <v>259</v>
      </c>
      <c r="AF20" s="779"/>
      <c r="AG20" s="780"/>
      <c r="AH20" s="781"/>
      <c r="AI20" s="707" t="s">
        <v>295</v>
      </c>
      <c r="AJ20" s="707" t="s">
        <v>297</v>
      </c>
      <c r="AK20" s="707"/>
      <c r="AL20" s="707"/>
      <c r="AM20" s="707"/>
      <c r="AN20" s="707"/>
      <c r="AO20" s="707"/>
      <c r="AP20" s="707"/>
      <c r="AQ20" s="782" t="s">
        <v>25</v>
      </c>
      <c r="AR20" s="782" t="s">
        <v>301</v>
      </c>
      <c r="AS20" s="782"/>
      <c r="AT20" s="782"/>
      <c r="AU20" s="782"/>
      <c r="AV20" s="782"/>
      <c r="AW20" s="782"/>
      <c r="AX20" s="782"/>
      <c r="AY20" s="782"/>
      <c r="AZ20" s="782"/>
      <c r="BA20" s="782"/>
      <c r="BB20" s="782"/>
      <c r="BC20" s="782"/>
      <c r="BD20" s="782"/>
      <c r="BE20" s="782"/>
      <c r="BF20" s="782"/>
      <c r="BG20" s="782"/>
      <c r="BH20" s="707"/>
      <c r="BI20" s="783" t="s">
        <v>104</v>
      </c>
      <c r="BJ20" s="784"/>
      <c r="BK20" s="784"/>
      <c r="BL20" s="784"/>
      <c r="BM20" s="785"/>
      <c r="BN20" s="786"/>
      <c r="BP20" s="710"/>
      <c r="BQ20" s="710"/>
      <c r="BR20" s="802" t="s">
        <v>302</v>
      </c>
      <c r="BS20" s="764">
        <f>BS17-BS18-BS19</f>
        <v>0</v>
      </c>
      <c r="BT20" s="710"/>
      <c r="BU20" s="727"/>
      <c r="BV20" s="727"/>
      <c r="BW20" s="727"/>
      <c r="BX20" s="727"/>
      <c r="BY20" s="727"/>
      <c r="BZ20" s="727"/>
      <c r="CA20" s="727"/>
      <c r="CB20" s="727"/>
      <c r="CC20" s="727"/>
      <c r="CD20" s="727"/>
      <c r="CE20" s="727"/>
      <c r="CF20" s="727"/>
      <c r="CG20" s="727"/>
      <c r="CH20" s="727"/>
      <c r="CI20" s="727"/>
      <c r="CJ20" s="727"/>
      <c r="CK20" s="727"/>
      <c r="CL20" s="727"/>
      <c r="CM20" s="727"/>
      <c r="CN20" s="727"/>
      <c r="CO20" s="727"/>
      <c r="CP20" s="727"/>
      <c r="CQ20" s="727"/>
      <c r="CR20" s="727"/>
      <c r="CS20" s="727"/>
      <c r="CT20" s="732"/>
    </row>
    <row r="21" spans="2:98" ht="14.1" customHeight="1">
      <c r="B21" s="803"/>
      <c r="C21" s="804"/>
      <c r="D21" s="805"/>
      <c r="E21" s="805"/>
      <c r="F21" s="805"/>
      <c r="G21" s="805"/>
      <c r="H21" s="805"/>
      <c r="I21" s="805"/>
      <c r="J21" s="805"/>
      <c r="K21" s="806"/>
      <c r="L21" s="807"/>
      <c r="M21" s="808"/>
      <c r="N21" s="808"/>
      <c r="O21" s="808"/>
      <c r="P21" s="809"/>
      <c r="Q21" s="1152" t="s">
        <v>304</v>
      </c>
      <c r="R21" s="810"/>
      <c r="S21" s="811" t="s">
        <v>54</v>
      </c>
      <c r="T21" s="811"/>
      <c r="U21" s="811"/>
      <c r="V21" s="811"/>
      <c r="W21" s="811"/>
      <c r="X21" s="811"/>
      <c r="Y21" s="812"/>
      <c r="Z21" s="813"/>
      <c r="AA21" s="814"/>
      <c r="AB21" s="814"/>
      <c r="AC21" s="814"/>
      <c r="AD21" s="815"/>
      <c r="AE21" s="816" t="s">
        <v>259</v>
      </c>
      <c r="AF21" s="779"/>
      <c r="AG21" s="780"/>
      <c r="AH21" s="817"/>
      <c r="AI21" s="707" t="s">
        <v>304</v>
      </c>
      <c r="AJ21" s="707" t="s">
        <v>54</v>
      </c>
      <c r="AK21" s="707"/>
      <c r="AL21" s="707"/>
      <c r="AM21" s="707"/>
      <c r="AN21" s="707"/>
      <c r="AO21" s="707"/>
      <c r="AP21" s="707"/>
      <c r="AQ21" s="782" t="s">
        <v>25</v>
      </c>
      <c r="AR21" s="782" t="s">
        <v>307</v>
      </c>
      <c r="AS21" s="782"/>
      <c r="AT21" s="782"/>
      <c r="AU21" s="782"/>
      <c r="AV21" s="782"/>
      <c r="AW21" s="782"/>
      <c r="AX21" s="782"/>
      <c r="AY21" s="782"/>
      <c r="AZ21" s="782"/>
      <c r="BA21" s="782"/>
      <c r="BB21" s="782"/>
      <c r="BC21" s="782"/>
      <c r="BD21" s="782"/>
      <c r="BE21" s="782"/>
      <c r="BF21" s="782"/>
      <c r="BG21" s="782"/>
      <c r="BH21" s="707"/>
      <c r="BI21" s="783" t="s">
        <v>309</v>
      </c>
      <c r="BJ21" s="784"/>
      <c r="BK21" s="784"/>
      <c r="BL21" s="784"/>
      <c r="BM21" s="785"/>
      <c r="BN21" s="786"/>
      <c r="BP21" s="724"/>
      <c r="BQ21" s="724"/>
      <c r="BR21" s="725"/>
      <c r="BS21" s="764"/>
      <c r="BT21" s="724"/>
      <c r="BU21" s="727"/>
      <c r="BV21" s="727"/>
      <c r="BW21" s="727"/>
      <c r="BX21" s="727"/>
      <c r="BY21" s="727"/>
      <c r="BZ21" s="727"/>
      <c r="CA21" s="727"/>
      <c r="CB21" s="727"/>
      <c r="CC21" s="727"/>
      <c r="CD21" s="727"/>
      <c r="CE21" s="727"/>
      <c r="CF21" s="727"/>
      <c r="CG21" s="727"/>
      <c r="CH21" s="727"/>
      <c r="CI21" s="727"/>
      <c r="CJ21" s="727"/>
      <c r="CK21" s="727"/>
      <c r="CL21" s="727"/>
      <c r="CM21" s="727"/>
      <c r="CN21" s="727"/>
      <c r="CO21" s="727"/>
      <c r="CP21" s="727"/>
      <c r="CQ21" s="727"/>
      <c r="CR21" s="727"/>
      <c r="CS21" s="727"/>
      <c r="CT21" s="719"/>
    </row>
    <row r="22" spans="2:98" ht="14.1" customHeight="1">
      <c r="B22" s="787" t="s">
        <v>313</v>
      </c>
      <c r="C22" s="788" t="s">
        <v>317</v>
      </c>
      <c r="D22" s="789"/>
      <c r="E22" s="789"/>
      <c r="F22" s="789"/>
      <c r="G22" s="789"/>
      <c r="H22" s="789"/>
      <c r="I22" s="789"/>
      <c r="J22" s="789"/>
      <c r="K22" s="790"/>
      <c r="L22" s="791">
        <f>SUM(Z22:AD24)</f>
        <v>0</v>
      </c>
      <c r="M22" s="792"/>
      <c r="N22" s="792"/>
      <c r="O22" s="792"/>
      <c r="P22" s="793"/>
      <c r="Q22" s="1153" t="s">
        <v>318</v>
      </c>
      <c r="R22" s="819"/>
      <c r="S22" s="820" t="s">
        <v>321</v>
      </c>
      <c r="T22" s="820"/>
      <c r="U22" s="820"/>
      <c r="V22" s="820"/>
      <c r="W22" s="820"/>
      <c r="X22" s="820"/>
      <c r="Y22" s="821"/>
      <c r="Z22" s="822"/>
      <c r="AA22" s="823"/>
      <c r="AB22" s="823"/>
      <c r="AC22" s="823"/>
      <c r="AD22" s="824"/>
      <c r="AE22" s="825" t="s">
        <v>259</v>
      </c>
      <c r="AF22" s="779"/>
      <c r="AG22" s="780"/>
      <c r="AH22" s="826" t="s">
        <v>313</v>
      </c>
      <c r="AI22" s="707" t="s">
        <v>318</v>
      </c>
      <c r="AJ22" s="707" t="s">
        <v>322</v>
      </c>
      <c r="AK22" s="707"/>
      <c r="AL22" s="707"/>
      <c r="AM22" s="707"/>
      <c r="AN22" s="707"/>
      <c r="AO22" s="707"/>
      <c r="AP22" s="707"/>
      <c r="AQ22" s="782" t="s">
        <v>25</v>
      </c>
      <c r="AR22" s="782" t="s">
        <v>323</v>
      </c>
      <c r="AS22" s="782"/>
      <c r="AT22" s="782"/>
      <c r="AU22" s="782"/>
      <c r="AV22" s="782"/>
      <c r="AW22" s="782"/>
      <c r="AX22" s="782"/>
      <c r="AY22" s="782"/>
      <c r="AZ22" s="782"/>
      <c r="BA22" s="782"/>
      <c r="BB22" s="782"/>
      <c r="BC22" s="782"/>
      <c r="BD22" s="782"/>
      <c r="BE22" s="782"/>
      <c r="BF22" s="782"/>
      <c r="BG22" s="782"/>
      <c r="BH22" s="707"/>
      <c r="BI22" s="783" t="s">
        <v>104</v>
      </c>
      <c r="BJ22" s="784"/>
      <c r="BK22" s="784"/>
      <c r="BL22" s="784"/>
      <c r="BM22" s="785"/>
      <c r="BN22" s="786"/>
      <c r="BP22" s="710"/>
      <c r="BQ22" s="710"/>
      <c r="BR22" s="711"/>
      <c r="BS22" s="712"/>
      <c r="BT22" s="710"/>
      <c r="BU22" s="727"/>
      <c r="BV22" s="727"/>
      <c r="BW22" s="727"/>
      <c r="BX22" s="727"/>
      <c r="BY22" s="727"/>
      <c r="BZ22" s="727"/>
      <c r="CA22" s="727"/>
      <c r="CB22" s="727"/>
      <c r="CC22" s="727"/>
      <c r="CD22" s="727"/>
      <c r="CE22" s="727"/>
      <c r="CF22" s="727"/>
      <c r="CG22" s="727"/>
      <c r="CH22" s="727"/>
      <c r="CI22" s="727"/>
      <c r="CJ22" s="727"/>
      <c r="CK22" s="727"/>
      <c r="CL22" s="727"/>
      <c r="CM22" s="727"/>
      <c r="CN22" s="727"/>
      <c r="CO22" s="727"/>
      <c r="CP22" s="727"/>
      <c r="CQ22" s="727"/>
      <c r="CR22" s="727"/>
      <c r="CS22" s="727"/>
      <c r="CT22" s="732"/>
    </row>
    <row r="23" spans="2:98" ht="14.1" customHeight="1">
      <c r="B23" s="787"/>
      <c r="C23" s="788"/>
      <c r="D23" s="789"/>
      <c r="E23" s="789"/>
      <c r="F23" s="789"/>
      <c r="G23" s="789"/>
      <c r="H23" s="789"/>
      <c r="I23" s="789"/>
      <c r="J23" s="789"/>
      <c r="K23" s="790"/>
      <c r="L23" s="791"/>
      <c r="M23" s="792"/>
      <c r="N23" s="792"/>
      <c r="O23" s="792"/>
      <c r="P23" s="793"/>
      <c r="Q23" s="1151" t="s">
        <v>87</v>
      </c>
      <c r="R23" s="795"/>
      <c r="S23" s="796" t="s">
        <v>172</v>
      </c>
      <c r="T23" s="796"/>
      <c r="U23" s="796"/>
      <c r="V23" s="796"/>
      <c r="W23" s="796"/>
      <c r="X23" s="796"/>
      <c r="Y23" s="797"/>
      <c r="Z23" s="798"/>
      <c r="AA23" s="799"/>
      <c r="AB23" s="799"/>
      <c r="AC23" s="799"/>
      <c r="AD23" s="800"/>
      <c r="AE23" s="801" t="s">
        <v>259</v>
      </c>
      <c r="AF23" s="779"/>
      <c r="AG23" s="780"/>
      <c r="AH23" s="781"/>
      <c r="AI23" s="707" t="s">
        <v>87</v>
      </c>
      <c r="AJ23" s="707" t="s">
        <v>324</v>
      </c>
      <c r="AK23" s="707"/>
      <c r="AL23" s="707"/>
      <c r="AM23" s="707"/>
      <c r="AN23" s="707"/>
      <c r="AO23" s="707"/>
      <c r="AP23" s="707"/>
      <c r="AQ23" s="782" t="s">
        <v>25</v>
      </c>
      <c r="AR23" s="782" t="s">
        <v>224</v>
      </c>
      <c r="AS23" s="782"/>
      <c r="AT23" s="782"/>
      <c r="AU23" s="782"/>
      <c r="AV23" s="782"/>
      <c r="AW23" s="782"/>
      <c r="AX23" s="782"/>
      <c r="AY23" s="782"/>
      <c r="AZ23" s="782"/>
      <c r="BA23" s="782"/>
      <c r="BB23" s="782"/>
      <c r="BC23" s="782"/>
      <c r="BD23" s="782"/>
      <c r="BE23" s="782"/>
      <c r="BF23" s="782"/>
      <c r="BG23" s="782"/>
      <c r="BH23" s="707"/>
      <c r="BI23" s="783" t="s">
        <v>104</v>
      </c>
      <c r="BJ23" s="784"/>
      <c r="BK23" s="784"/>
      <c r="BL23" s="784"/>
      <c r="BM23" s="785"/>
      <c r="BN23" s="786"/>
      <c r="BP23" s="724"/>
      <c r="BQ23" s="724"/>
      <c r="BR23" s="725"/>
      <c r="BS23" s="726"/>
      <c r="BT23" s="724"/>
      <c r="BU23" s="727"/>
      <c r="BV23" s="727"/>
      <c r="BW23" s="727"/>
      <c r="BX23" s="727"/>
      <c r="BY23" s="727"/>
      <c r="BZ23" s="727"/>
      <c r="CA23" s="727"/>
      <c r="CB23" s="727"/>
      <c r="CC23" s="727"/>
      <c r="CD23" s="727"/>
      <c r="CE23" s="727"/>
      <c r="CF23" s="727"/>
      <c r="CG23" s="727"/>
      <c r="CH23" s="727"/>
      <c r="CI23" s="727"/>
      <c r="CJ23" s="727"/>
      <c r="CK23" s="727"/>
      <c r="CL23" s="727"/>
      <c r="CM23" s="727"/>
      <c r="CN23" s="727"/>
      <c r="CO23" s="727"/>
      <c r="CP23" s="727"/>
      <c r="CQ23" s="727"/>
      <c r="CR23" s="727"/>
      <c r="CS23" s="727"/>
      <c r="CT23" s="719"/>
    </row>
    <row r="24" spans="2:98" ht="14.1" customHeight="1">
      <c r="B24" s="803"/>
      <c r="C24" s="804"/>
      <c r="D24" s="805"/>
      <c r="E24" s="805"/>
      <c r="F24" s="805"/>
      <c r="G24" s="805"/>
      <c r="H24" s="805"/>
      <c r="I24" s="805"/>
      <c r="J24" s="805"/>
      <c r="K24" s="806"/>
      <c r="L24" s="807"/>
      <c r="M24" s="808"/>
      <c r="N24" s="808"/>
      <c r="O24" s="808"/>
      <c r="P24" s="809"/>
      <c r="Q24" s="1152" t="s">
        <v>190</v>
      </c>
      <c r="R24" s="810"/>
      <c r="S24" s="811" t="s">
        <v>54</v>
      </c>
      <c r="T24" s="811"/>
      <c r="U24" s="811"/>
      <c r="V24" s="811"/>
      <c r="W24" s="811"/>
      <c r="X24" s="811"/>
      <c r="Y24" s="812"/>
      <c r="Z24" s="813"/>
      <c r="AA24" s="814"/>
      <c r="AB24" s="814"/>
      <c r="AC24" s="814"/>
      <c r="AD24" s="815"/>
      <c r="AE24" s="816" t="s">
        <v>259</v>
      </c>
      <c r="AF24" s="779"/>
      <c r="AG24" s="780"/>
      <c r="AH24" s="817"/>
      <c r="AI24" s="707" t="s">
        <v>190</v>
      </c>
      <c r="AJ24" s="707" t="s">
        <v>54</v>
      </c>
      <c r="AK24" s="707"/>
      <c r="AL24" s="707"/>
      <c r="AM24" s="707"/>
      <c r="AN24" s="707"/>
      <c r="AO24" s="707"/>
      <c r="AP24" s="707"/>
      <c r="AQ24" s="782"/>
      <c r="AR24" s="782"/>
      <c r="AS24" s="782"/>
      <c r="AT24" s="782"/>
      <c r="AU24" s="782"/>
      <c r="AV24" s="782"/>
      <c r="AW24" s="782"/>
      <c r="AX24" s="782"/>
      <c r="AY24" s="782"/>
      <c r="AZ24" s="782"/>
      <c r="BA24" s="782"/>
      <c r="BB24" s="782"/>
      <c r="BC24" s="782"/>
      <c r="BD24" s="782"/>
      <c r="BE24" s="782"/>
      <c r="BF24" s="782"/>
      <c r="BG24" s="782"/>
      <c r="BH24" s="707"/>
      <c r="BI24" s="783" t="s">
        <v>309</v>
      </c>
      <c r="BJ24" s="784"/>
      <c r="BK24" s="784"/>
      <c r="BL24" s="784"/>
      <c r="BM24" s="785"/>
      <c r="BN24" s="786"/>
      <c r="BP24" s="710"/>
      <c r="BQ24" s="710"/>
      <c r="BR24" s="711"/>
      <c r="BS24" s="712"/>
      <c r="BT24" s="710"/>
      <c r="BU24" s="727"/>
      <c r="BV24" s="727"/>
      <c r="BW24" s="727"/>
      <c r="BX24" s="727"/>
      <c r="BY24" s="727"/>
      <c r="BZ24" s="727"/>
      <c r="CA24" s="727"/>
      <c r="CB24" s="727"/>
      <c r="CC24" s="727"/>
      <c r="CD24" s="727"/>
      <c r="CE24" s="727"/>
      <c r="CF24" s="727"/>
      <c r="CG24" s="727"/>
      <c r="CH24" s="727"/>
      <c r="CI24" s="727"/>
      <c r="CJ24" s="727"/>
      <c r="CK24" s="727"/>
      <c r="CL24" s="727"/>
      <c r="CM24" s="727"/>
      <c r="CN24" s="727"/>
      <c r="CO24" s="727"/>
      <c r="CP24" s="727"/>
      <c r="CQ24" s="727"/>
      <c r="CR24" s="727"/>
      <c r="CS24" s="727"/>
      <c r="CT24" s="732"/>
    </row>
    <row r="25" spans="2:98" ht="14.1" customHeight="1">
      <c r="B25" s="787" t="s">
        <v>308</v>
      </c>
      <c r="C25" s="788" t="s">
        <v>326</v>
      </c>
      <c r="D25" s="789"/>
      <c r="E25" s="789"/>
      <c r="F25" s="789"/>
      <c r="G25" s="789"/>
      <c r="H25" s="789"/>
      <c r="I25" s="789"/>
      <c r="J25" s="789"/>
      <c r="K25" s="790"/>
      <c r="L25" s="791">
        <f>SUM(Z25:AD29)</f>
        <v>0</v>
      </c>
      <c r="M25" s="792"/>
      <c r="N25" s="792"/>
      <c r="O25" s="792"/>
      <c r="P25" s="793"/>
      <c r="Q25" s="1153" t="s">
        <v>328</v>
      </c>
      <c r="R25" s="819"/>
      <c r="S25" s="820" t="s">
        <v>330</v>
      </c>
      <c r="T25" s="820"/>
      <c r="U25" s="820"/>
      <c r="V25" s="820"/>
      <c r="W25" s="820"/>
      <c r="X25" s="820"/>
      <c r="Y25" s="821"/>
      <c r="Z25" s="827"/>
      <c r="AA25" s="828"/>
      <c r="AB25" s="828"/>
      <c r="AC25" s="828"/>
      <c r="AD25" s="829"/>
      <c r="AE25" s="825" t="s">
        <v>259</v>
      </c>
      <c r="AF25" s="779"/>
      <c r="AG25" s="780"/>
      <c r="AH25" s="826" t="s">
        <v>308</v>
      </c>
      <c r="AI25" s="707" t="s">
        <v>328</v>
      </c>
      <c r="AJ25" s="707" t="s">
        <v>330</v>
      </c>
      <c r="AK25" s="707"/>
      <c r="AL25" s="707"/>
      <c r="AM25" s="707"/>
      <c r="AN25" s="707"/>
      <c r="AO25" s="707"/>
      <c r="AP25" s="707"/>
      <c r="AQ25" s="782" t="s">
        <v>25</v>
      </c>
      <c r="AR25" s="782" t="s">
        <v>46</v>
      </c>
      <c r="AS25" s="782"/>
      <c r="AT25" s="782"/>
      <c r="AU25" s="782"/>
      <c r="AV25" s="782"/>
      <c r="AW25" s="782"/>
      <c r="AX25" s="782" t="s">
        <v>332</v>
      </c>
      <c r="AY25" s="782"/>
      <c r="AZ25" s="782"/>
      <c r="BA25" s="782"/>
      <c r="BB25" s="782"/>
      <c r="BC25" s="782"/>
      <c r="BD25" s="782"/>
      <c r="BE25" s="782"/>
      <c r="BF25" s="782"/>
      <c r="BG25" s="782"/>
      <c r="BH25" s="707"/>
      <c r="BI25" s="783" t="s">
        <v>104</v>
      </c>
      <c r="BJ25" s="784"/>
      <c r="BK25" s="784"/>
      <c r="BL25" s="784"/>
      <c r="BM25" s="785"/>
      <c r="BN25" s="786"/>
      <c r="BP25" s="724"/>
      <c r="BQ25" s="724"/>
      <c r="BR25" s="725"/>
      <c r="BS25" s="726"/>
      <c r="BT25" s="724"/>
      <c r="BU25" s="727"/>
      <c r="BV25" s="727"/>
      <c r="BW25" s="727"/>
      <c r="BX25" s="727"/>
      <c r="BY25" s="727"/>
      <c r="BZ25" s="727"/>
      <c r="CA25" s="727"/>
      <c r="CB25" s="727"/>
      <c r="CC25" s="727"/>
      <c r="CD25" s="727"/>
      <c r="CE25" s="727"/>
      <c r="CF25" s="727"/>
      <c r="CG25" s="727"/>
      <c r="CH25" s="727"/>
      <c r="CI25" s="727"/>
      <c r="CJ25" s="727"/>
      <c r="CK25" s="727"/>
      <c r="CL25" s="727"/>
      <c r="CM25" s="727"/>
      <c r="CN25" s="727"/>
      <c r="CO25" s="727"/>
      <c r="CP25" s="727"/>
      <c r="CQ25" s="727"/>
      <c r="CR25" s="727"/>
      <c r="CS25" s="727"/>
      <c r="CT25" s="719"/>
    </row>
    <row r="26" spans="2:98" ht="14.1" customHeight="1">
      <c r="B26" s="787"/>
      <c r="C26" s="788"/>
      <c r="D26" s="789"/>
      <c r="E26" s="789"/>
      <c r="F26" s="789"/>
      <c r="G26" s="789"/>
      <c r="H26" s="789"/>
      <c r="I26" s="789"/>
      <c r="J26" s="789"/>
      <c r="K26" s="790"/>
      <c r="L26" s="791"/>
      <c r="M26" s="792"/>
      <c r="N26" s="792"/>
      <c r="O26" s="792"/>
      <c r="P26" s="793"/>
      <c r="Q26" s="1151" t="s">
        <v>105</v>
      </c>
      <c r="R26" s="795"/>
      <c r="S26" s="796" t="s">
        <v>334</v>
      </c>
      <c r="T26" s="796"/>
      <c r="U26" s="796"/>
      <c r="V26" s="796"/>
      <c r="W26" s="796"/>
      <c r="X26" s="796"/>
      <c r="Y26" s="797"/>
      <c r="Z26" s="822"/>
      <c r="AA26" s="823"/>
      <c r="AB26" s="823"/>
      <c r="AC26" s="823"/>
      <c r="AD26" s="824"/>
      <c r="AE26" s="801" t="s">
        <v>259</v>
      </c>
      <c r="AF26" s="779"/>
      <c r="AG26" s="780"/>
      <c r="AH26" s="781"/>
      <c r="AI26" s="707" t="s">
        <v>105</v>
      </c>
      <c r="AJ26" s="707" t="s">
        <v>238</v>
      </c>
      <c r="AK26" s="707"/>
      <c r="AL26" s="707"/>
      <c r="AM26" s="707"/>
      <c r="AN26" s="707"/>
      <c r="AO26" s="707"/>
      <c r="AP26" s="707"/>
      <c r="AQ26" s="782" t="s">
        <v>25</v>
      </c>
      <c r="AR26" s="782" t="s">
        <v>336</v>
      </c>
      <c r="AS26" s="782"/>
      <c r="AT26" s="782"/>
      <c r="AU26" s="782"/>
      <c r="AV26" s="782"/>
      <c r="AW26" s="782" t="s">
        <v>337</v>
      </c>
      <c r="AX26" s="782"/>
      <c r="AY26" s="782"/>
      <c r="AZ26" s="782"/>
      <c r="BA26" s="782"/>
      <c r="BB26" s="782"/>
      <c r="BC26" s="782"/>
      <c r="BD26" s="782"/>
      <c r="BE26" s="782"/>
      <c r="BF26" s="782"/>
      <c r="BG26" s="782"/>
      <c r="BH26" s="707"/>
      <c r="BI26" s="783" t="s">
        <v>104</v>
      </c>
      <c r="BJ26" s="784"/>
      <c r="BK26" s="784"/>
      <c r="BL26" s="784"/>
      <c r="BM26" s="785"/>
      <c r="BN26" s="786"/>
      <c r="BP26" s="710"/>
      <c r="BQ26" s="710"/>
      <c r="BR26" s="711"/>
      <c r="BS26" s="712"/>
      <c r="BT26" s="710"/>
      <c r="BU26" s="727"/>
      <c r="BV26" s="727"/>
      <c r="BW26" s="727"/>
      <c r="BX26" s="727"/>
      <c r="BY26" s="727"/>
      <c r="BZ26" s="727"/>
      <c r="CA26" s="727"/>
      <c r="CB26" s="727"/>
      <c r="CC26" s="727"/>
      <c r="CD26" s="727"/>
      <c r="CE26" s="727"/>
      <c r="CF26" s="727"/>
      <c r="CG26" s="727"/>
      <c r="CH26" s="727"/>
      <c r="CI26" s="727"/>
      <c r="CJ26" s="727"/>
      <c r="CK26" s="727"/>
      <c r="CL26" s="727"/>
      <c r="CM26" s="727"/>
      <c r="CN26" s="727"/>
      <c r="CO26" s="727"/>
      <c r="CP26" s="727"/>
      <c r="CQ26" s="727"/>
      <c r="CR26" s="727"/>
      <c r="CS26" s="727"/>
      <c r="CT26" s="732"/>
    </row>
    <row r="27" spans="2:98" ht="14.1" customHeight="1">
      <c r="B27" s="787"/>
      <c r="C27" s="788"/>
      <c r="D27" s="789"/>
      <c r="E27" s="789"/>
      <c r="F27" s="789"/>
      <c r="G27" s="789"/>
      <c r="H27" s="789"/>
      <c r="I27" s="789"/>
      <c r="J27" s="789"/>
      <c r="K27" s="790"/>
      <c r="L27" s="791"/>
      <c r="M27" s="792"/>
      <c r="N27" s="792"/>
      <c r="O27" s="792"/>
      <c r="P27" s="793"/>
      <c r="Q27" s="1154" t="s">
        <v>299</v>
      </c>
      <c r="R27" s="830"/>
      <c r="S27" s="831" t="s">
        <v>338</v>
      </c>
      <c r="T27" s="831"/>
      <c r="U27" s="831"/>
      <c r="V27" s="831"/>
      <c r="W27" s="831"/>
      <c r="X27" s="831"/>
      <c r="Y27" s="832"/>
      <c r="Z27" s="798"/>
      <c r="AA27" s="799"/>
      <c r="AB27" s="799"/>
      <c r="AC27" s="799"/>
      <c r="AD27" s="800"/>
      <c r="AE27" s="825" t="s">
        <v>259</v>
      </c>
      <c r="AF27" s="779"/>
      <c r="AG27" s="780"/>
      <c r="AH27" s="781"/>
      <c r="AI27" s="707" t="s">
        <v>299</v>
      </c>
      <c r="AJ27" s="707" t="s">
        <v>338</v>
      </c>
      <c r="AK27" s="707"/>
      <c r="AL27" s="707"/>
      <c r="AM27" s="707"/>
      <c r="AN27" s="707"/>
      <c r="AO27" s="707"/>
      <c r="AP27" s="707"/>
      <c r="AQ27" s="782" t="s">
        <v>25</v>
      </c>
      <c r="AR27" s="782" t="s">
        <v>339</v>
      </c>
      <c r="AS27" s="782"/>
      <c r="AT27" s="782"/>
      <c r="AU27" s="782"/>
      <c r="AV27" s="782"/>
      <c r="AW27" s="782"/>
      <c r="AX27" s="782"/>
      <c r="AY27" s="782"/>
      <c r="AZ27" s="782"/>
      <c r="BA27" s="782"/>
      <c r="BB27" s="782"/>
      <c r="BC27" s="782"/>
      <c r="BD27" s="782"/>
      <c r="BE27" s="782"/>
      <c r="BF27" s="782"/>
      <c r="BG27" s="782"/>
      <c r="BH27" s="707"/>
      <c r="BI27" s="783" t="s">
        <v>120</v>
      </c>
      <c r="BJ27" s="784"/>
      <c r="BK27" s="784"/>
      <c r="BL27" s="784"/>
      <c r="BM27" s="785"/>
      <c r="BN27" s="786"/>
      <c r="BP27" s="724"/>
      <c r="BQ27" s="724"/>
      <c r="BR27" s="725"/>
      <c r="BS27" s="726"/>
      <c r="BT27" s="724"/>
      <c r="BU27" s="727"/>
      <c r="BV27" s="727"/>
      <c r="BW27" s="727"/>
      <c r="BX27" s="727"/>
      <c r="BY27" s="727"/>
      <c r="BZ27" s="727"/>
      <c r="CA27" s="727"/>
      <c r="CB27" s="727"/>
      <c r="CC27" s="727"/>
      <c r="CD27" s="727"/>
      <c r="CE27" s="727"/>
      <c r="CF27" s="727"/>
      <c r="CG27" s="727"/>
      <c r="CH27" s="727"/>
      <c r="CI27" s="727"/>
      <c r="CJ27" s="727"/>
      <c r="CK27" s="727"/>
      <c r="CL27" s="727"/>
      <c r="CM27" s="727"/>
      <c r="CN27" s="727"/>
      <c r="CO27" s="727"/>
      <c r="CP27" s="727"/>
      <c r="CQ27" s="727"/>
      <c r="CR27" s="727"/>
      <c r="CS27" s="727"/>
      <c r="CT27" s="719"/>
    </row>
    <row r="28" spans="2:98" ht="14.1" customHeight="1">
      <c r="B28" s="787"/>
      <c r="C28" s="788"/>
      <c r="D28" s="789"/>
      <c r="E28" s="789"/>
      <c r="F28" s="789"/>
      <c r="G28" s="789"/>
      <c r="H28" s="789"/>
      <c r="I28" s="789"/>
      <c r="J28" s="789"/>
      <c r="K28" s="790"/>
      <c r="L28" s="791"/>
      <c r="M28" s="792"/>
      <c r="N28" s="792"/>
      <c r="O28" s="792"/>
      <c r="P28" s="793"/>
      <c r="Q28" s="1151" t="s">
        <v>340</v>
      </c>
      <c r="R28" s="795"/>
      <c r="S28" s="796" t="s">
        <v>345</v>
      </c>
      <c r="T28" s="796"/>
      <c r="U28" s="796"/>
      <c r="V28" s="796"/>
      <c r="W28" s="796"/>
      <c r="X28" s="796"/>
      <c r="Y28" s="797"/>
      <c r="Z28" s="798"/>
      <c r="AA28" s="799"/>
      <c r="AB28" s="799"/>
      <c r="AC28" s="799"/>
      <c r="AD28" s="800"/>
      <c r="AE28" s="801" t="s">
        <v>259</v>
      </c>
      <c r="AF28" s="779"/>
      <c r="AG28" s="780"/>
      <c r="AH28" s="781"/>
      <c r="AI28" s="707" t="s">
        <v>340</v>
      </c>
      <c r="AJ28" s="707" t="s">
        <v>345</v>
      </c>
      <c r="AK28" s="707"/>
      <c r="AL28" s="707"/>
      <c r="AM28" s="707"/>
      <c r="AN28" s="707"/>
      <c r="AO28" s="707"/>
      <c r="AP28" s="707"/>
      <c r="AQ28" s="782" t="s">
        <v>25</v>
      </c>
      <c r="AR28" s="782" t="s">
        <v>266</v>
      </c>
      <c r="AS28" s="782"/>
      <c r="AT28" s="782"/>
      <c r="AU28" s="782"/>
      <c r="AV28" s="782"/>
      <c r="AW28" s="782"/>
      <c r="AX28" s="782"/>
      <c r="AY28" s="782"/>
      <c r="AZ28" s="782"/>
      <c r="BA28" s="782"/>
      <c r="BB28" s="782"/>
      <c r="BC28" s="782"/>
      <c r="BD28" s="782"/>
      <c r="BE28" s="782"/>
      <c r="BF28" s="782"/>
      <c r="BG28" s="782"/>
      <c r="BH28" s="707"/>
      <c r="BI28" s="783" t="s">
        <v>104</v>
      </c>
      <c r="BJ28" s="784"/>
      <c r="BK28" s="784"/>
      <c r="BL28" s="784"/>
      <c r="BM28" s="785"/>
      <c r="BN28" s="786"/>
      <c r="BP28" s="710"/>
      <c r="BQ28" s="710"/>
      <c r="BR28" s="711"/>
      <c r="BS28" s="712"/>
      <c r="BT28" s="710"/>
      <c r="BU28" s="727"/>
      <c r="BV28" s="727"/>
      <c r="BW28" s="727"/>
      <c r="BX28" s="727"/>
      <c r="BY28" s="727"/>
      <c r="BZ28" s="727"/>
      <c r="CA28" s="727"/>
      <c r="CB28" s="727"/>
      <c r="CC28" s="727"/>
      <c r="CD28" s="727"/>
      <c r="CE28" s="727"/>
      <c r="CF28" s="727"/>
      <c r="CG28" s="727"/>
      <c r="CH28" s="727"/>
      <c r="CI28" s="727"/>
      <c r="CJ28" s="727"/>
      <c r="CK28" s="727"/>
      <c r="CL28" s="727"/>
      <c r="CM28" s="727"/>
      <c r="CN28" s="727"/>
      <c r="CO28" s="727"/>
      <c r="CP28" s="727"/>
      <c r="CQ28" s="727"/>
      <c r="CR28" s="727"/>
      <c r="CS28" s="727"/>
      <c r="CT28" s="732"/>
    </row>
    <row r="29" spans="2:98" ht="14.1" customHeight="1">
      <c r="B29" s="803"/>
      <c r="C29" s="804"/>
      <c r="D29" s="805"/>
      <c r="E29" s="805"/>
      <c r="F29" s="805"/>
      <c r="G29" s="805"/>
      <c r="H29" s="805"/>
      <c r="I29" s="805"/>
      <c r="J29" s="805"/>
      <c r="K29" s="806"/>
      <c r="L29" s="807"/>
      <c r="M29" s="808"/>
      <c r="N29" s="808"/>
      <c r="O29" s="808"/>
      <c r="P29" s="809"/>
      <c r="Q29" s="1152" t="s">
        <v>240</v>
      </c>
      <c r="R29" s="810"/>
      <c r="S29" s="811" t="s">
        <v>54</v>
      </c>
      <c r="T29" s="811"/>
      <c r="U29" s="811"/>
      <c r="V29" s="811"/>
      <c r="W29" s="811"/>
      <c r="X29" s="811"/>
      <c r="Y29" s="812"/>
      <c r="Z29" s="813"/>
      <c r="AA29" s="814"/>
      <c r="AB29" s="814"/>
      <c r="AC29" s="814"/>
      <c r="AD29" s="815"/>
      <c r="AE29" s="816" t="s">
        <v>259</v>
      </c>
      <c r="AF29" s="779"/>
      <c r="AG29" s="780"/>
      <c r="AH29" s="817"/>
      <c r="AI29" s="707" t="s">
        <v>240</v>
      </c>
      <c r="AJ29" s="707" t="s">
        <v>54</v>
      </c>
      <c r="AK29" s="707"/>
      <c r="AL29" s="707"/>
      <c r="AM29" s="707"/>
      <c r="AN29" s="707"/>
      <c r="AO29" s="707"/>
      <c r="AP29" s="707"/>
      <c r="AQ29" s="782"/>
      <c r="AR29" s="782"/>
      <c r="AS29" s="782"/>
      <c r="AT29" s="782"/>
      <c r="AU29" s="782"/>
      <c r="AV29" s="782"/>
      <c r="AW29" s="782"/>
      <c r="AX29" s="782"/>
      <c r="AY29" s="782"/>
      <c r="AZ29" s="782"/>
      <c r="BA29" s="782"/>
      <c r="BB29" s="782"/>
      <c r="BC29" s="782"/>
      <c r="BD29" s="782"/>
      <c r="BE29" s="782"/>
      <c r="BF29" s="782"/>
      <c r="BG29" s="782"/>
      <c r="BH29" s="707"/>
      <c r="BI29" s="783" t="s">
        <v>309</v>
      </c>
      <c r="BJ29" s="784"/>
      <c r="BK29" s="784"/>
      <c r="BL29" s="784"/>
      <c r="BM29" s="785"/>
      <c r="BN29" s="786"/>
      <c r="BP29" s="724"/>
      <c r="BQ29" s="724"/>
      <c r="BR29" s="725"/>
      <c r="BS29" s="726"/>
      <c r="BT29" s="724"/>
      <c r="BU29" s="727"/>
      <c r="BV29" s="727"/>
      <c r="BW29" s="727"/>
      <c r="BX29" s="727"/>
      <c r="BY29" s="727"/>
      <c r="BZ29" s="727"/>
      <c r="CA29" s="727"/>
      <c r="CB29" s="727"/>
      <c r="CC29" s="727"/>
      <c r="CD29" s="727"/>
      <c r="CE29" s="727"/>
      <c r="CF29" s="727"/>
      <c r="CG29" s="727"/>
      <c r="CH29" s="727"/>
      <c r="CI29" s="727"/>
      <c r="CJ29" s="727"/>
      <c r="CK29" s="727"/>
      <c r="CL29" s="727"/>
      <c r="CM29" s="727"/>
      <c r="CN29" s="727"/>
      <c r="CO29" s="727"/>
      <c r="CP29" s="727"/>
      <c r="CQ29" s="727"/>
      <c r="CR29" s="727"/>
      <c r="CS29" s="727"/>
      <c r="CT29" s="719"/>
    </row>
    <row r="30" spans="2:98" ht="14.1" customHeight="1">
      <c r="B30" s="787" t="s">
        <v>348</v>
      </c>
      <c r="C30" s="789" t="s">
        <v>350</v>
      </c>
      <c r="D30" s="789"/>
      <c r="E30" s="789"/>
      <c r="F30" s="789"/>
      <c r="G30" s="789"/>
      <c r="H30" s="789"/>
      <c r="I30" s="789"/>
      <c r="J30" s="789"/>
      <c r="K30" s="790"/>
      <c r="L30" s="833">
        <f>SUM(Z30:AD32)</f>
        <v>0</v>
      </c>
      <c r="M30" s="834"/>
      <c r="N30" s="834"/>
      <c r="O30" s="834"/>
      <c r="P30" s="835"/>
      <c r="Q30" s="1153" t="s">
        <v>353</v>
      </c>
      <c r="R30" s="819"/>
      <c r="S30" s="820" t="s">
        <v>300</v>
      </c>
      <c r="T30" s="820"/>
      <c r="U30" s="820"/>
      <c r="V30" s="820"/>
      <c r="W30" s="820"/>
      <c r="X30" s="820"/>
      <c r="Y30" s="821"/>
      <c r="Z30" s="822"/>
      <c r="AA30" s="823"/>
      <c r="AB30" s="823"/>
      <c r="AC30" s="823"/>
      <c r="AD30" s="824"/>
      <c r="AE30" s="836" t="s">
        <v>259</v>
      </c>
      <c r="AF30" s="779"/>
      <c r="AG30" s="780"/>
      <c r="AH30" s="826" t="s">
        <v>348</v>
      </c>
      <c r="AI30" s="707" t="s">
        <v>353</v>
      </c>
      <c r="AJ30" s="707" t="s">
        <v>300</v>
      </c>
      <c r="AK30" s="707"/>
      <c r="AL30" s="707"/>
      <c r="AM30" s="707"/>
      <c r="AN30" s="707"/>
      <c r="AO30" s="707"/>
      <c r="AP30" s="707"/>
      <c r="AQ30" s="782" t="s">
        <v>25</v>
      </c>
      <c r="AR30" s="782" t="s">
        <v>24</v>
      </c>
      <c r="AS30" s="782"/>
      <c r="AT30" s="782"/>
      <c r="AU30" s="782"/>
      <c r="AV30" s="782"/>
      <c r="AW30" s="782"/>
      <c r="AX30" s="782"/>
      <c r="AY30" s="782"/>
      <c r="AZ30" s="782"/>
      <c r="BA30" s="782"/>
      <c r="BB30" s="782"/>
      <c r="BC30" s="782"/>
      <c r="BD30" s="782"/>
      <c r="BE30" s="782"/>
      <c r="BF30" s="782"/>
      <c r="BG30" s="782"/>
      <c r="BH30" s="707"/>
      <c r="BI30" s="783" t="s">
        <v>104</v>
      </c>
      <c r="BJ30" s="784"/>
      <c r="BK30" s="784"/>
      <c r="BL30" s="784"/>
      <c r="BM30" s="785"/>
      <c r="BN30" s="786"/>
      <c r="BP30" s="710"/>
      <c r="BQ30" s="710"/>
      <c r="BR30" s="711"/>
      <c r="BS30" s="712"/>
      <c r="BT30" s="710"/>
      <c r="BU30" s="727"/>
      <c r="BV30" s="727"/>
      <c r="BW30" s="727"/>
      <c r="BX30" s="727"/>
      <c r="BY30" s="727"/>
      <c r="BZ30" s="727"/>
      <c r="CA30" s="727"/>
      <c r="CB30" s="727"/>
      <c r="CC30" s="727"/>
      <c r="CD30" s="727"/>
      <c r="CE30" s="727"/>
      <c r="CF30" s="727"/>
      <c r="CG30" s="727"/>
      <c r="CH30" s="727"/>
      <c r="CI30" s="727"/>
      <c r="CJ30" s="727"/>
      <c r="CK30" s="727"/>
      <c r="CL30" s="727"/>
      <c r="CM30" s="727"/>
      <c r="CN30" s="727"/>
      <c r="CO30" s="727"/>
      <c r="CP30" s="727"/>
      <c r="CQ30" s="727"/>
      <c r="CR30" s="727"/>
      <c r="CS30" s="727"/>
      <c r="CT30" s="732"/>
    </row>
    <row r="31" spans="2:98" ht="14.1" customHeight="1">
      <c r="B31" s="787"/>
      <c r="C31" s="789"/>
      <c r="D31" s="789"/>
      <c r="E31" s="789"/>
      <c r="F31" s="789"/>
      <c r="G31" s="789"/>
      <c r="H31" s="789"/>
      <c r="I31" s="789"/>
      <c r="J31" s="789"/>
      <c r="K31" s="790"/>
      <c r="L31" s="791"/>
      <c r="M31" s="792"/>
      <c r="N31" s="792"/>
      <c r="O31" s="792"/>
      <c r="P31" s="793"/>
      <c r="Q31" s="1151" t="s">
        <v>358</v>
      </c>
      <c r="R31" s="795"/>
      <c r="S31" s="796" t="s">
        <v>255</v>
      </c>
      <c r="T31" s="796"/>
      <c r="U31" s="796"/>
      <c r="V31" s="796"/>
      <c r="W31" s="796"/>
      <c r="X31" s="796"/>
      <c r="Y31" s="797"/>
      <c r="Z31" s="798"/>
      <c r="AA31" s="799"/>
      <c r="AB31" s="799"/>
      <c r="AC31" s="799"/>
      <c r="AD31" s="800"/>
      <c r="AE31" s="801" t="s">
        <v>259</v>
      </c>
      <c r="AF31" s="779"/>
      <c r="AG31" s="780"/>
      <c r="AH31" s="781"/>
      <c r="AI31" s="707" t="s">
        <v>358</v>
      </c>
      <c r="AJ31" s="707" t="s">
        <v>255</v>
      </c>
      <c r="AK31" s="707"/>
      <c r="AL31" s="707"/>
      <c r="AM31" s="707"/>
      <c r="AN31" s="707"/>
      <c r="AO31" s="707"/>
      <c r="AP31" s="707"/>
      <c r="AQ31" s="782" t="s">
        <v>25</v>
      </c>
      <c r="AR31" s="782" t="s">
        <v>264</v>
      </c>
      <c r="AS31" s="782"/>
      <c r="AT31" s="782"/>
      <c r="AU31" s="782"/>
      <c r="AV31" s="782"/>
      <c r="AW31" s="782"/>
      <c r="AX31" s="782"/>
      <c r="AY31" s="782"/>
      <c r="AZ31" s="782"/>
      <c r="BA31" s="782"/>
      <c r="BB31" s="782"/>
      <c r="BC31" s="782"/>
      <c r="BD31" s="782"/>
      <c r="BE31" s="782"/>
      <c r="BF31" s="782"/>
      <c r="BG31" s="782"/>
      <c r="BH31" s="707"/>
      <c r="BI31" s="783" t="s">
        <v>104</v>
      </c>
      <c r="BJ31" s="784"/>
      <c r="BK31" s="784"/>
      <c r="BL31" s="784"/>
      <c r="BM31" s="785"/>
      <c r="BN31" s="786"/>
      <c r="BP31" s="724"/>
      <c r="BQ31" s="724"/>
      <c r="BR31" s="725"/>
      <c r="BS31" s="726"/>
      <c r="BT31" s="724"/>
      <c r="BU31" s="727"/>
      <c r="BV31" s="727"/>
      <c r="BW31" s="727"/>
      <c r="BX31" s="727"/>
      <c r="BY31" s="727"/>
      <c r="BZ31" s="727"/>
      <c r="CA31" s="727"/>
      <c r="CB31" s="727"/>
      <c r="CC31" s="727"/>
      <c r="CD31" s="727"/>
      <c r="CE31" s="727"/>
      <c r="CF31" s="727"/>
      <c r="CG31" s="727"/>
      <c r="CH31" s="727"/>
      <c r="CI31" s="727"/>
      <c r="CJ31" s="727"/>
      <c r="CK31" s="727"/>
      <c r="CL31" s="727"/>
      <c r="CM31" s="727"/>
      <c r="CN31" s="727"/>
      <c r="CO31" s="727"/>
      <c r="CP31" s="727"/>
      <c r="CQ31" s="727"/>
      <c r="CR31" s="727"/>
      <c r="CS31" s="727"/>
      <c r="CT31" s="719"/>
    </row>
    <row r="32" spans="2:98" ht="14.1" customHeight="1">
      <c r="B32" s="803"/>
      <c r="C32" s="805"/>
      <c r="D32" s="805"/>
      <c r="E32" s="805"/>
      <c r="F32" s="805"/>
      <c r="G32" s="805"/>
      <c r="H32" s="805"/>
      <c r="I32" s="805"/>
      <c r="J32" s="805"/>
      <c r="K32" s="806"/>
      <c r="L32" s="807"/>
      <c r="M32" s="808"/>
      <c r="N32" s="808"/>
      <c r="O32" s="808"/>
      <c r="P32" s="809"/>
      <c r="Q32" s="1152" t="s">
        <v>175</v>
      </c>
      <c r="R32" s="810"/>
      <c r="S32" s="811" t="s">
        <v>54</v>
      </c>
      <c r="T32" s="811"/>
      <c r="U32" s="811"/>
      <c r="V32" s="811"/>
      <c r="W32" s="811"/>
      <c r="X32" s="811"/>
      <c r="Y32" s="812"/>
      <c r="Z32" s="813"/>
      <c r="AA32" s="814"/>
      <c r="AB32" s="814"/>
      <c r="AC32" s="814"/>
      <c r="AD32" s="815"/>
      <c r="AE32" s="816" t="s">
        <v>259</v>
      </c>
      <c r="AF32" s="779"/>
      <c r="AG32" s="780"/>
      <c r="AH32" s="817"/>
      <c r="AI32" s="707" t="s">
        <v>175</v>
      </c>
      <c r="AJ32" s="707" t="s">
        <v>54</v>
      </c>
      <c r="AK32" s="707"/>
      <c r="AL32" s="707"/>
      <c r="AM32" s="707"/>
      <c r="AN32" s="707"/>
      <c r="AO32" s="707"/>
      <c r="AP32" s="707"/>
      <c r="AQ32" s="782"/>
      <c r="AR32" s="782"/>
      <c r="AS32" s="782"/>
      <c r="AT32" s="782"/>
      <c r="AU32" s="782"/>
      <c r="AV32" s="782"/>
      <c r="AW32" s="782"/>
      <c r="AX32" s="782"/>
      <c r="AY32" s="782"/>
      <c r="AZ32" s="782"/>
      <c r="BA32" s="782"/>
      <c r="BB32" s="782"/>
      <c r="BC32" s="782"/>
      <c r="BD32" s="782"/>
      <c r="BE32" s="782"/>
      <c r="BF32" s="782"/>
      <c r="BG32" s="782"/>
      <c r="BH32" s="707"/>
      <c r="BI32" s="783" t="s">
        <v>309</v>
      </c>
      <c r="BJ32" s="784"/>
      <c r="BK32" s="784"/>
      <c r="BL32" s="784"/>
      <c r="BM32" s="785"/>
      <c r="BN32" s="786"/>
      <c r="BP32" s="710"/>
      <c r="BQ32" s="710"/>
      <c r="BR32" s="711"/>
      <c r="BS32" s="712"/>
      <c r="BT32" s="710"/>
      <c r="BU32" s="727"/>
      <c r="BV32" s="727"/>
      <c r="BW32" s="727"/>
      <c r="BX32" s="727"/>
      <c r="BY32" s="727"/>
      <c r="BZ32" s="727"/>
      <c r="CA32" s="727"/>
      <c r="CB32" s="727"/>
      <c r="CC32" s="727"/>
      <c r="CD32" s="727"/>
      <c r="CE32" s="727"/>
      <c r="CF32" s="727"/>
      <c r="CG32" s="727"/>
      <c r="CH32" s="727"/>
      <c r="CI32" s="727"/>
      <c r="CJ32" s="727"/>
      <c r="CK32" s="727"/>
      <c r="CL32" s="727"/>
      <c r="CM32" s="727"/>
      <c r="CN32" s="727"/>
      <c r="CO32" s="727"/>
      <c r="CP32" s="727"/>
      <c r="CQ32" s="727"/>
      <c r="CR32" s="727"/>
      <c r="CS32" s="727"/>
      <c r="CT32" s="732"/>
    </row>
    <row r="33" spans="1:98" ht="14.1" customHeight="1">
      <c r="B33" s="837" t="s">
        <v>147</v>
      </c>
      <c r="C33" s="838" t="s">
        <v>152</v>
      </c>
      <c r="D33" s="839"/>
      <c r="E33" s="839"/>
      <c r="F33" s="839"/>
      <c r="G33" s="839"/>
      <c r="H33" s="839"/>
      <c r="I33" s="839"/>
      <c r="J33" s="839"/>
      <c r="K33" s="840"/>
      <c r="L33" s="833">
        <f>SUM(Z33:AD37)</f>
        <v>0</v>
      </c>
      <c r="M33" s="834"/>
      <c r="N33" s="834"/>
      <c r="O33" s="834"/>
      <c r="P33" s="835"/>
      <c r="Q33" s="1153" t="s">
        <v>31</v>
      </c>
      <c r="R33" s="819"/>
      <c r="S33" s="820" t="s">
        <v>59</v>
      </c>
      <c r="T33" s="820"/>
      <c r="U33" s="820"/>
      <c r="V33" s="820"/>
      <c r="W33" s="820"/>
      <c r="X33" s="820"/>
      <c r="Y33" s="821"/>
      <c r="Z33" s="822"/>
      <c r="AA33" s="823"/>
      <c r="AB33" s="823"/>
      <c r="AC33" s="823"/>
      <c r="AD33" s="824"/>
      <c r="AE33" s="841" t="s">
        <v>259</v>
      </c>
      <c r="AF33" s="779"/>
      <c r="AG33" s="780"/>
      <c r="AH33" s="826" t="s">
        <v>147</v>
      </c>
      <c r="AI33" s="707" t="s">
        <v>31</v>
      </c>
      <c r="AJ33" s="707" t="s">
        <v>59</v>
      </c>
      <c r="AK33" s="707"/>
      <c r="AL33" s="707"/>
      <c r="AM33" s="707"/>
      <c r="AN33" s="707"/>
      <c r="AO33" s="707"/>
      <c r="AP33" s="707"/>
      <c r="AQ33" s="782" t="s">
        <v>25</v>
      </c>
      <c r="AR33" s="782" t="s">
        <v>361</v>
      </c>
      <c r="AS33" s="782"/>
      <c r="AT33" s="782"/>
      <c r="AU33" s="782"/>
      <c r="AV33" s="782"/>
      <c r="AW33" s="782"/>
      <c r="AX33" s="782"/>
      <c r="AY33" s="782"/>
      <c r="AZ33" s="782"/>
      <c r="BA33" s="782"/>
      <c r="BB33" s="782"/>
      <c r="BC33" s="782"/>
      <c r="BD33" s="782"/>
      <c r="BE33" s="782"/>
      <c r="BF33" s="782"/>
      <c r="BG33" s="782"/>
      <c r="BH33" s="707"/>
      <c r="BI33" s="783" t="s">
        <v>120</v>
      </c>
      <c r="BJ33" s="784"/>
      <c r="BK33" s="784"/>
      <c r="BL33" s="784"/>
      <c r="BM33" s="785"/>
      <c r="BN33" s="786"/>
      <c r="BP33" s="724"/>
      <c r="BQ33" s="724"/>
      <c r="BR33" s="725"/>
      <c r="BS33" s="726"/>
      <c r="BT33" s="724"/>
      <c r="BU33" s="727"/>
      <c r="BV33" s="727"/>
      <c r="BW33" s="727"/>
      <c r="BX33" s="727"/>
      <c r="BY33" s="727"/>
      <c r="BZ33" s="727"/>
      <c r="CA33" s="727"/>
      <c r="CB33" s="727"/>
      <c r="CC33" s="727"/>
      <c r="CD33" s="727"/>
      <c r="CE33" s="727"/>
      <c r="CF33" s="727"/>
      <c r="CG33" s="727"/>
      <c r="CH33" s="727"/>
      <c r="CI33" s="727"/>
      <c r="CJ33" s="727"/>
      <c r="CK33" s="727"/>
      <c r="CL33" s="727"/>
      <c r="CM33" s="727"/>
      <c r="CN33" s="727"/>
      <c r="CO33" s="727"/>
      <c r="CP33" s="727"/>
      <c r="CQ33" s="727"/>
      <c r="CR33" s="727"/>
      <c r="CS33" s="727"/>
      <c r="CT33" s="719"/>
    </row>
    <row r="34" spans="1:98" ht="14.1" customHeight="1">
      <c r="B34" s="842"/>
      <c r="C34" s="788"/>
      <c r="D34" s="789"/>
      <c r="E34" s="789"/>
      <c r="F34" s="789"/>
      <c r="G34" s="789"/>
      <c r="H34" s="789"/>
      <c r="I34" s="789"/>
      <c r="J34" s="789"/>
      <c r="K34" s="790"/>
      <c r="L34" s="791"/>
      <c r="M34" s="792"/>
      <c r="N34" s="792"/>
      <c r="O34" s="792"/>
      <c r="P34" s="793"/>
      <c r="Q34" s="1155" t="s">
        <v>280</v>
      </c>
      <c r="R34" s="843"/>
      <c r="S34" s="844" t="s">
        <v>64</v>
      </c>
      <c r="T34" s="844"/>
      <c r="U34" s="844"/>
      <c r="V34" s="844"/>
      <c r="W34" s="844"/>
      <c r="X34" s="844"/>
      <c r="Y34" s="845"/>
      <c r="Z34" s="798"/>
      <c r="AA34" s="799"/>
      <c r="AB34" s="799"/>
      <c r="AC34" s="799"/>
      <c r="AD34" s="800"/>
      <c r="AE34" s="846" t="s">
        <v>259</v>
      </c>
      <c r="AF34" s="779"/>
      <c r="AG34" s="780"/>
      <c r="AH34" s="781"/>
      <c r="AI34" s="707" t="s">
        <v>280</v>
      </c>
      <c r="AJ34" s="707" t="s">
        <v>64</v>
      </c>
      <c r="AK34" s="707"/>
      <c r="AL34" s="707"/>
      <c r="AM34" s="707"/>
      <c r="AN34" s="707"/>
      <c r="AO34" s="707"/>
      <c r="AP34" s="707"/>
      <c r="AQ34" s="782" t="s">
        <v>25</v>
      </c>
      <c r="AR34" s="782" t="s">
        <v>88</v>
      </c>
      <c r="AS34" s="782"/>
      <c r="AT34" s="782"/>
      <c r="AU34" s="782"/>
      <c r="AV34" s="782"/>
      <c r="AW34" s="782"/>
      <c r="AX34" s="782"/>
      <c r="AY34" s="782"/>
      <c r="AZ34" s="782"/>
      <c r="BA34" s="782"/>
      <c r="BB34" s="782"/>
      <c r="BC34" s="782"/>
      <c r="BD34" s="782"/>
      <c r="BE34" s="782"/>
      <c r="BF34" s="782"/>
      <c r="BG34" s="782"/>
      <c r="BH34" s="707"/>
      <c r="BI34" s="783" t="s">
        <v>120</v>
      </c>
      <c r="BJ34" s="784"/>
      <c r="BK34" s="784"/>
      <c r="BL34" s="784"/>
      <c r="BM34" s="785"/>
      <c r="BN34" s="786"/>
      <c r="BP34" s="710"/>
      <c r="BQ34" s="710"/>
      <c r="BR34" s="711"/>
      <c r="BS34" s="712"/>
      <c r="BT34" s="710"/>
      <c r="BU34" s="727"/>
      <c r="BV34" s="727"/>
      <c r="BW34" s="727"/>
      <c r="BX34" s="727"/>
      <c r="BY34" s="727"/>
      <c r="BZ34" s="727"/>
      <c r="CA34" s="727"/>
      <c r="CB34" s="727"/>
      <c r="CC34" s="727"/>
      <c r="CD34" s="727"/>
      <c r="CE34" s="727"/>
      <c r="CF34" s="727"/>
      <c r="CG34" s="727"/>
      <c r="CH34" s="727"/>
      <c r="CI34" s="727"/>
      <c r="CJ34" s="727"/>
      <c r="CK34" s="727"/>
      <c r="CL34" s="727"/>
      <c r="CM34" s="727"/>
      <c r="CN34" s="727"/>
      <c r="CO34" s="727"/>
      <c r="CP34" s="727"/>
      <c r="CQ34" s="727"/>
      <c r="CR34" s="727"/>
      <c r="CS34" s="727"/>
      <c r="CT34" s="732"/>
    </row>
    <row r="35" spans="1:98" ht="14.1" customHeight="1">
      <c r="B35" s="842"/>
      <c r="C35" s="788"/>
      <c r="D35" s="789"/>
      <c r="E35" s="789"/>
      <c r="F35" s="789"/>
      <c r="G35" s="789"/>
      <c r="H35" s="789"/>
      <c r="I35" s="789"/>
      <c r="J35" s="789"/>
      <c r="K35" s="790"/>
      <c r="L35" s="791"/>
      <c r="M35" s="792"/>
      <c r="N35" s="792"/>
      <c r="O35" s="792"/>
      <c r="P35" s="793"/>
      <c r="Q35" s="1151" t="s">
        <v>69</v>
      </c>
      <c r="R35" s="795"/>
      <c r="S35" s="796" t="s">
        <v>362</v>
      </c>
      <c r="T35" s="796"/>
      <c r="U35" s="796"/>
      <c r="V35" s="796"/>
      <c r="W35" s="796"/>
      <c r="X35" s="796"/>
      <c r="Y35" s="797"/>
      <c r="Z35" s="798"/>
      <c r="AA35" s="799"/>
      <c r="AB35" s="799"/>
      <c r="AC35" s="799"/>
      <c r="AD35" s="800"/>
      <c r="AE35" s="846" t="s">
        <v>259</v>
      </c>
      <c r="AF35" s="779"/>
      <c r="AG35" s="780"/>
      <c r="AH35" s="781"/>
      <c r="AI35" s="707" t="s">
        <v>69</v>
      </c>
      <c r="AJ35" s="707" t="s">
        <v>362</v>
      </c>
      <c r="AK35" s="707"/>
      <c r="AL35" s="707"/>
      <c r="AM35" s="707"/>
      <c r="AN35" s="707"/>
      <c r="AO35" s="707"/>
      <c r="AP35" s="707"/>
      <c r="AQ35" s="782" t="s">
        <v>25</v>
      </c>
      <c r="AR35" s="782" t="s">
        <v>253</v>
      </c>
      <c r="AS35" s="782"/>
      <c r="AT35" s="782"/>
      <c r="AU35" s="782"/>
      <c r="AV35" s="782"/>
      <c r="AW35" s="782"/>
      <c r="AX35" s="782"/>
      <c r="AY35" s="782"/>
      <c r="AZ35" s="782"/>
      <c r="BA35" s="782"/>
      <c r="BB35" s="782"/>
      <c r="BC35" s="782"/>
      <c r="BD35" s="782"/>
      <c r="BE35" s="782"/>
      <c r="BF35" s="782"/>
      <c r="BG35" s="782"/>
      <c r="BH35" s="707"/>
      <c r="BI35" s="783" t="s">
        <v>364</v>
      </c>
      <c r="BJ35" s="784"/>
      <c r="BK35" s="784"/>
      <c r="BL35" s="784"/>
      <c r="BM35" s="785"/>
      <c r="BN35" s="786"/>
      <c r="BP35" s="724"/>
      <c r="BQ35" s="724"/>
      <c r="BR35" s="725"/>
      <c r="BS35" s="726"/>
      <c r="BT35" s="724"/>
      <c r="BU35" s="727"/>
      <c r="BV35" s="727"/>
      <c r="BW35" s="727"/>
      <c r="BX35" s="727"/>
      <c r="BY35" s="727"/>
      <c r="BZ35" s="727"/>
      <c r="CA35" s="727"/>
      <c r="CB35" s="727"/>
      <c r="CC35" s="727"/>
      <c r="CD35" s="727"/>
      <c r="CE35" s="727"/>
      <c r="CF35" s="727"/>
      <c r="CG35" s="727"/>
      <c r="CH35" s="727"/>
      <c r="CI35" s="727"/>
      <c r="CJ35" s="727"/>
      <c r="CK35" s="727"/>
      <c r="CL35" s="727"/>
      <c r="CM35" s="727"/>
      <c r="CN35" s="727"/>
      <c r="CO35" s="727"/>
      <c r="CP35" s="727"/>
      <c r="CQ35" s="727"/>
      <c r="CR35" s="727"/>
      <c r="CS35" s="727"/>
      <c r="CT35" s="719"/>
    </row>
    <row r="36" spans="1:98" ht="14.1" customHeight="1">
      <c r="B36" s="842"/>
      <c r="C36" s="788"/>
      <c r="D36" s="789"/>
      <c r="E36" s="789"/>
      <c r="F36" s="789"/>
      <c r="G36" s="789"/>
      <c r="H36" s="789"/>
      <c r="I36" s="789"/>
      <c r="J36" s="789"/>
      <c r="K36" s="790"/>
      <c r="L36" s="791"/>
      <c r="M36" s="792"/>
      <c r="N36" s="792"/>
      <c r="O36" s="792"/>
      <c r="P36" s="793"/>
      <c r="Q36" s="1151" t="s">
        <v>215</v>
      </c>
      <c r="R36" s="795"/>
      <c r="S36" s="796" t="s">
        <v>365</v>
      </c>
      <c r="T36" s="796"/>
      <c r="U36" s="796"/>
      <c r="V36" s="796"/>
      <c r="W36" s="796"/>
      <c r="X36" s="796"/>
      <c r="Y36" s="797"/>
      <c r="Z36" s="798"/>
      <c r="AA36" s="799"/>
      <c r="AB36" s="799"/>
      <c r="AC36" s="799"/>
      <c r="AD36" s="800"/>
      <c r="AE36" s="846" t="s">
        <v>259</v>
      </c>
      <c r="AF36" s="779"/>
      <c r="AG36" s="780"/>
      <c r="AH36" s="781"/>
      <c r="AI36" s="707" t="s">
        <v>215</v>
      </c>
      <c r="AJ36" s="707" t="s">
        <v>365</v>
      </c>
      <c r="AK36" s="707"/>
      <c r="AL36" s="707"/>
      <c r="AM36" s="707"/>
      <c r="AN36" s="707"/>
      <c r="AO36" s="707"/>
      <c r="AP36" s="707"/>
      <c r="AQ36" s="782" t="s">
        <v>25</v>
      </c>
      <c r="AR36" s="847" t="s">
        <v>367</v>
      </c>
      <c r="AS36" s="847"/>
      <c r="AT36" s="847"/>
      <c r="AU36" s="847"/>
      <c r="AV36" s="847"/>
      <c r="AW36" s="782"/>
      <c r="AX36" s="782"/>
      <c r="AY36" s="782"/>
      <c r="AZ36" s="782"/>
      <c r="BA36" s="782"/>
      <c r="BB36" s="782"/>
      <c r="BC36" s="782"/>
      <c r="BD36" s="782"/>
      <c r="BE36" s="782"/>
      <c r="BF36" s="782"/>
      <c r="BG36" s="782"/>
      <c r="BH36" s="707"/>
      <c r="BI36" s="783" t="s">
        <v>120</v>
      </c>
      <c r="BJ36" s="784"/>
      <c r="BK36" s="784"/>
      <c r="BL36" s="784"/>
      <c r="BM36" s="785"/>
      <c r="BN36" s="786"/>
      <c r="BP36" s="710"/>
      <c r="BQ36" s="710"/>
      <c r="BR36" s="711"/>
      <c r="BS36" s="712"/>
      <c r="BT36" s="710"/>
      <c r="BU36" s="727"/>
      <c r="BV36" s="727"/>
      <c r="BW36" s="727"/>
      <c r="BX36" s="727"/>
      <c r="BY36" s="727"/>
      <c r="BZ36" s="727"/>
      <c r="CA36" s="727"/>
      <c r="CB36" s="727"/>
      <c r="CC36" s="727"/>
      <c r="CD36" s="727"/>
      <c r="CE36" s="727"/>
      <c r="CF36" s="727"/>
      <c r="CG36" s="727"/>
      <c r="CH36" s="727"/>
      <c r="CI36" s="727"/>
      <c r="CJ36" s="727"/>
      <c r="CK36" s="727"/>
      <c r="CL36" s="727"/>
      <c r="CM36" s="727"/>
      <c r="CN36" s="727"/>
      <c r="CO36" s="727"/>
      <c r="CP36" s="727"/>
      <c r="CQ36" s="727"/>
      <c r="CR36" s="727"/>
      <c r="CS36" s="727"/>
      <c r="CT36" s="732"/>
    </row>
    <row r="37" spans="1:98" ht="14.1" customHeight="1">
      <c r="B37" s="848"/>
      <c r="C37" s="804"/>
      <c r="D37" s="805"/>
      <c r="E37" s="805"/>
      <c r="F37" s="805"/>
      <c r="G37" s="805"/>
      <c r="H37" s="805"/>
      <c r="I37" s="805"/>
      <c r="J37" s="805"/>
      <c r="K37" s="806"/>
      <c r="L37" s="807"/>
      <c r="M37" s="808"/>
      <c r="N37" s="808"/>
      <c r="O37" s="808"/>
      <c r="P37" s="809"/>
      <c r="Q37" s="1156" t="s">
        <v>179</v>
      </c>
      <c r="R37" s="810"/>
      <c r="S37" s="811" t="s">
        <v>54</v>
      </c>
      <c r="T37" s="811"/>
      <c r="U37" s="811"/>
      <c r="V37" s="811"/>
      <c r="W37" s="811"/>
      <c r="X37" s="811"/>
      <c r="Y37" s="812"/>
      <c r="Z37" s="813"/>
      <c r="AA37" s="814"/>
      <c r="AB37" s="814"/>
      <c r="AC37" s="814"/>
      <c r="AD37" s="815"/>
      <c r="AE37" s="778" t="s">
        <v>259</v>
      </c>
      <c r="AF37" s="779"/>
      <c r="AG37" s="780"/>
      <c r="AH37" s="817"/>
      <c r="AI37" s="707" t="s">
        <v>179</v>
      </c>
      <c r="AJ37" s="707" t="s">
        <v>54</v>
      </c>
      <c r="AK37" s="707"/>
      <c r="AL37" s="707"/>
      <c r="AM37" s="707"/>
      <c r="AN37" s="707"/>
      <c r="AO37" s="707"/>
      <c r="AP37" s="707"/>
      <c r="AQ37" s="850"/>
      <c r="AR37" s="782"/>
      <c r="AS37" s="782"/>
      <c r="AT37" s="782"/>
      <c r="AU37" s="782"/>
      <c r="AV37" s="782"/>
      <c r="AW37" s="782"/>
      <c r="AX37" s="782"/>
      <c r="AY37" s="782"/>
      <c r="AZ37" s="782"/>
      <c r="BA37" s="782"/>
      <c r="BB37" s="782"/>
      <c r="BC37" s="782"/>
      <c r="BD37" s="782"/>
      <c r="BE37" s="782"/>
      <c r="BF37" s="782"/>
      <c r="BG37" s="782"/>
      <c r="BH37" s="707"/>
      <c r="BI37" s="783" t="s">
        <v>309</v>
      </c>
      <c r="BJ37" s="784"/>
      <c r="BK37" s="784"/>
      <c r="BL37" s="784"/>
      <c r="BM37" s="785"/>
      <c r="BN37" s="786"/>
      <c r="BP37" s="724"/>
      <c r="BQ37" s="724"/>
      <c r="BR37" s="725"/>
      <c r="BS37" s="726"/>
      <c r="BT37" s="724"/>
      <c r="BU37" s="727"/>
      <c r="BV37" s="727"/>
      <c r="BW37" s="727"/>
      <c r="BX37" s="727"/>
      <c r="BY37" s="727"/>
      <c r="BZ37" s="727"/>
      <c r="CA37" s="727"/>
      <c r="CB37" s="727"/>
      <c r="CC37" s="727"/>
      <c r="CD37" s="727"/>
      <c r="CE37" s="727"/>
      <c r="CF37" s="727"/>
      <c r="CG37" s="727"/>
      <c r="CH37" s="727"/>
      <c r="CI37" s="727"/>
      <c r="CJ37" s="727"/>
      <c r="CK37" s="727"/>
      <c r="CL37" s="727"/>
      <c r="CM37" s="727"/>
      <c r="CN37" s="727"/>
      <c r="CO37" s="727"/>
      <c r="CP37" s="727"/>
      <c r="CQ37" s="727"/>
      <c r="CR37" s="727"/>
      <c r="CS37" s="727"/>
      <c r="CT37" s="719"/>
    </row>
    <row r="38" spans="1:98" ht="19.5" customHeight="1">
      <c r="A38" s="851"/>
      <c r="B38" s="852" t="s">
        <v>370</v>
      </c>
      <c r="C38" s="853"/>
      <c r="D38" s="853"/>
      <c r="E38" s="853"/>
      <c r="F38" s="853"/>
      <c r="G38" s="853"/>
      <c r="H38" s="853"/>
      <c r="I38" s="853"/>
      <c r="J38" s="853"/>
      <c r="K38" s="854"/>
      <c r="L38" s="855">
        <f>IF(SUM(L18:P37)=0,0,SUM(L18:P37))</f>
        <v>0</v>
      </c>
      <c r="M38" s="856"/>
      <c r="N38" s="856"/>
      <c r="O38" s="856"/>
      <c r="P38" s="857"/>
      <c r="Q38" s="858" t="s">
        <v>335</v>
      </c>
      <c r="R38" s="859"/>
      <c r="S38" s="859"/>
      <c r="T38" s="859"/>
      <c r="U38" s="859"/>
      <c r="V38" s="859"/>
      <c r="W38" s="859"/>
      <c r="X38" s="859"/>
      <c r="Y38" s="860"/>
      <c r="Z38" s="861"/>
      <c r="AA38" s="862"/>
      <c r="AB38" s="862"/>
      <c r="AC38" s="862"/>
      <c r="AD38" s="862"/>
      <c r="AE38" s="863"/>
      <c r="AF38" s="779"/>
      <c r="AG38" s="864"/>
      <c r="AH38" s="865" t="s">
        <v>370</v>
      </c>
      <c r="AI38" s="866"/>
      <c r="AJ38" s="866"/>
      <c r="AK38" s="866"/>
      <c r="AL38" s="866"/>
      <c r="AM38" s="866"/>
      <c r="AN38" s="866"/>
      <c r="AO38" s="866"/>
      <c r="AP38" s="866"/>
      <c r="AQ38" s="866"/>
      <c r="AR38" s="866"/>
      <c r="AS38" s="866"/>
      <c r="AT38" s="866"/>
      <c r="AU38" s="866"/>
      <c r="AV38" s="866"/>
      <c r="AW38" s="866"/>
      <c r="AX38" s="866"/>
      <c r="AY38" s="866"/>
      <c r="AZ38" s="866"/>
      <c r="BA38" s="866"/>
      <c r="BB38" s="866"/>
      <c r="BC38" s="866"/>
      <c r="BD38" s="866"/>
      <c r="BE38" s="866"/>
      <c r="BF38" s="866"/>
      <c r="BG38" s="866"/>
      <c r="BH38" s="866"/>
      <c r="BI38" s="866"/>
      <c r="BJ38" s="866"/>
      <c r="BK38" s="866"/>
      <c r="BL38" s="866"/>
      <c r="BM38" s="867"/>
      <c r="BN38" s="868"/>
      <c r="BP38" s="710"/>
      <c r="BQ38" s="710"/>
      <c r="BR38" s="711"/>
      <c r="BS38" s="712"/>
      <c r="BT38" s="710"/>
      <c r="BU38" s="727"/>
      <c r="BV38" s="727"/>
      <c r="BW38" s="727"/>
      <c r="BX38" s="727"/>
      <c r="BY38" s="727"/>
      <c r="BZ38" s="727"/>
      <c r="CA38" s="727"/>
      <c r="CB38" s="727"/>
      <c r="CC38" s="727"/>
      <c r="CD38" s="727"/>
      <c r="CE38" s="727"/>
      <c r="CF38" s="727"/>
      <c r="CG38" s="727"/>
      <c r="CH38" s="727"/>
      <c r="CI38" s="727"/>
      <c r="CJ38" s="727"/>
      <c r="CK38" s="727"/>
      <c r="CL38" s="727"/>
      <c r="CM38" s="727"/>
      <c r="CN38" s="727"/>
      <c r="CO38" s="727"/>
      <c r="CP38" s="727"/>
      <c r="CQ38" s="727"/>
      <c r="CR38" s="727"/>
      <c r="CS38" s="727"/>
      <c r="CT38" s="732"/>
    </row>
    <row r="39" spans="1:98" ht="14.1" customHeight="1">
      <c r="AF39" s="779"/>
      <c r="AG39" s="780"/>
      <c r="AI39" s="869"/>
      <c r="AJ39" s="737"/>
      <c r="AK39" s="737"/>
      <c r="AL39" s="737"/>
      <c r="AM39" s="737"/>
      <c r="AN39" s="737"/>
      <c r="AO39" s="737"/>
      <c r="AP39" s="737"/>
      <c r="AQ39" s="737"/>
      <c r="AR39" s="737"/>
      <c r="AS39" s="737"/>
      <c r="AT39" s="737"/>
      <c r="AU39" s="737"/>
      <c r="AV39" s="737"/>
      <c r="AW39" s="737"/>
      <c r="AX39" s="737"/>
      <c r="AY39" s="737"/>
      <c r="AZ39" s="737"/>
      <c r="BA39" s="737"/>
      <c r="BB39" s="737"/>
      <c r="BC39" s="737"/>
      <c r="BD39" s="737"/>
      <c r="BE39" s="737"/>
      <c r="BF39" s="737"/>
      <c r="BG39" s="737"/>
      <c r="BH39" s="737"/>
      <c r="BI39" s="737"/>
      <c r="BJ39" s="737"/>
      <c r="BK39" s="737"/>
      <c r="BL39" s="737"/>
      <c r="BM39" s="870"/>
      <c r="BO39" s="710"/>
      <c r="BP39" s="710"/>
      <c r="BQ39" s="710"/>
      <c r="BR39" s="711"/>
      <c r="BS39" s="712"/>
      <c r="BT39" s="710"/>
      <c r="BU39" s="727"/>
      <c r="BV39" s="727"/>
      <c r="BW39" s="727"/>
      <c r="BX39" s="727"/>
      <c r="BY39" s="727"/>
      <c r="BZ39" s="727"/>
      <c r="CA39" s="727"/>
      <c r="CB39" s="727"/>
      <c r="CC39" s="727"/>
      <c r="CD39" s="727"/>
      <c r="CE39" s="727"/>
      <c r="CF39" s="727"/>
      <c r="CG39" s="727"/>
      <c r="CH39" s="727"/>
      <c r="CI39" s="727"/>
      <c r="CJ39" s="727"/>
      <c r="CK39" s="727"/>
      <c r="CL39" s="727"/>
      <c r="CM39" s="727"/>
      <c r="CN39" s="727"/>
      <c r="CO39" s="727"/>
      <c r="CP39" s="727"/>
      <c r="CQ39" s="727"/>
      <c r="CR39" s="727"/>
      <c r="CS39" s="727"/>
      <c r="CT39" s="719"/>
    </row>
    <row r="40" spans="1:98" ht="14.1" customHeight="1">
      <c r="A40" s="851"/>
      <c r="B40" s="871" t="s">
        <v>201</v>
      </c>
      <c r="C40" s="872" t="s">
        <v>289</v>
      </c>
      <c r="D40" s="839" t="s">
        <v>284</v>
      </c>
      <c r="E40" s="839"/>
      <c r="F40" s="839"/>
      <c r="G40" s="839"/>
      <c r="H40" s="839"/>
      <c r="I40" s="839"/>
      <c r="J40" s="839"/>
      <c r="K40" s="840"/>
      <c r="L40" s="833">
        <f>SUM(Z40:AD44)</f>
        <v>0</v>
      </c>
      <c r="M40" s="834"/>
      <c r="N40" s="834"/>
      <c r="O40" s="834"/>
      <c r="P40" s="835"/>
      <c r="Q40" s="818" t="s">
        <v>221</v>
      </c>
      <c r="R40" s="819"/>
      <c r="S40" s="820" t="s">
        <v>372</v>
      </c>
      <c r="T40" s="820"/>
      <c r="U40" s="820"/>
      <c r="V40" s="820"/>
      <c r="W40" s="820"/>
      <c r="X40" s="820"/>
      <c r="Y40" s="821"/>
      <c r="Z40" s="827"/>
      <c r="AA40" s="828"/>
      <c r="AB40" s="828"/>
      <c r="AC40" s="828"/>
      <c r="AD40" s="829"/>
      <c r="AE40" s="873" t="s">
        <v>259</v>
      </c>
      <c r="AF40" s="779"/>
      <c r="AG40" s="864"/>
      <c r="AH40" s="874" t="s">
        <v>289</v>
      </c>
      <c r="AI40" s="707" t="s">
        <v>221</v>
      </c>
      <c r="AJ40" s="707" t="s">
        <v>372</v>
      </c>
      <c r="AK40" s="707"/>
      <c r="AL40" s="707"/>
      <c r="AM40" s="707"/>
      <c r="AN40" s="707"/>
      <c r="AO40" s="707"/>
      <c r="AP40" s="707"/>
      <c r="AQ40" s="875"/>
      <c r="AR40" s="707"/>
      <c r="AS40" s="876" t="s">
        <v>373</v>
      </c>
      <c r="AT40" s="877"/>
      <c r="AU40" s="877"/>
      <c r="AV40" s="877"/>
      <c r="AW40" s="877"/>
      <c r="AX40" s="877"/>
      <c r="AY40" s="877"/>
      <c r="AZ40" s="877"/>
      <c r="BA40" s="877"/>
      <c r="BB40" s="877"/>
      <c r="BC40" s="878"/>
      <c r="BD40" s="707"/>
      <c r="BE40" s="707"/>
      <c r="BF40" s="707"/>
      <c r="BG40" s="707"/>
      <c r="BH40" s="707"/>
      <c r="BI40" s="783" t="s">
        <v>120</v>
      </c>
      <c r="BJ40" s="784"/>
      <c r="BK40" s="784"/>
      <c r="BL40" s="784"/>
      <c r="BM40" s="785"/>
      <c r="BN40" s="786"/>
      <c r="BO40" s="710"/>
      <c r="BP40" s="710"/>
      <c r="BQ40" s="710"/>
      <c r="BR40" s="711"/>
      <c r="BS40" s="712"/>
      <c r="BT40" s="710"/>
      <c r="BU40" s="727"/>
      <c r="BV40" s="727"/>
      <c r="BW40" s="727"/>
      <c r="BX40" s="727"/>
      <c r="BY40" s="727"/>
      <c r="BZ40" s="727"/>
      <c r="CA40" s="727"/>
      <c r="CB40" s="727"/>
      <c r="CC40" s="727"/>
      <c r="CD40" s="727"/>
      <c r="CE40" s="727"/>
      <c r="CF40" s="727"/>
      <c r="CG40" s="727"/>
      <c r="CH40" s="727"/>
      <c r="CI40" s="727"/>
      <c r="CJ40" s="727"/>
      <c r="CK40" s="727"/>
      <c r="CL40" s="727"/>
      <c r="CM40" s="727"/>
      <c r="CN40" s="727"/>
      <c r="CO40" s="727"/>
      <c r="CP40" s="727"/>
      <c r="CQ40" s="727"/>
      <c r="CR40" s="727"/>
      <c r="CS40" s="727"/>
      <c r="CT40" s="732"/>
    </row>
    <row r="41" spans="1:98" ht="14.1" customHeight="1">
      <c r="A41" s="851"/>
      <c r="B41" s="879"/>
      <c r="C41" s="880"/>
      <c r="D41" s="789"/>
      <c r="E41" s="789"/>
      <c r="F41" s="789"/>
      <c r="G41" s="789"/>
      <c r="H41" s="789"/>
      <c r="I41" s="789"/>
      <c r="J41" s="789"/>
      <c r="K41" s="790"/>
      <c r="L41" s="791"/>
      <c r="M41" s="792"/>
      <c r="N41" s="792"/>
      <c r="O41" s="792"/>
      <c r="P41" s="793"/>
      <c r="Q41" s="794" t="s">
        <v>191</v>
      </c>
      <c r="R41" s="795"/>
      <c r="S41" s="796" t="s">
        <v>374</v>
      </c>
      <c r="T41" s="796"/>
      <c r="U41" s="796"/>
      <c r="V41" s="796"/>
      <c r="W41" s="796"/>
      <c r="X41" s="796"/>
      <c r="Y41" s="797"/>
      <c r="Z41" s="881"/>
      <c r="AA41" s="882"/>
      <c r="AB41" s="882"/>
      <c r="AC41" s="882"/>
      <c r="AD41" s="883"/>
      <c r="AE41" s="884" t="s">
        <v>259</v>
      </c>
      <c r="AF41" s="779"/>
      <c r="AG41" s="864"/>
      <c r="AH41" s="885" t="s">
        <v>375</v>
      </c>
      <c r="AI41" s="707" t="s">
        <v>191</v>
      </c>
      <c r="AJ41" s="707" t="s">
        <v>374</v>
      </c>
      <c r="AK41" s="707"/>
      <c r="AL41" s="707"/>
      <c r="AM41" s="707"/>
      <c r="AN41" s="707"/>
      <c r="AO41" s="707"/>
      <c r="AP41" s="707"/>
      <c r="AQ41" s="875"/>
      <c r="AR41" s="886"/>
      <c r="AS41" s="876"/>
      <c r="AT41" s="877"/>
      <c r="AU41" s="877"/>
      <c r="AV41" s="877"/>
      <c r="AW41" s="877"/>
      <c r="AX41" s="877"/>
      <c r="AY41" s="877"/>
      <c r="AZ41" s="877"/>
      <c r="BA41" s="877"/>
      <c r="BB41" s="877"/>
      <c r="BC41" s="878"/>
      <c r="BD41" s="707"/>
      <c r="BE41" s="707"/>
      <c r="BF41" s="707"/>
      <c r="BG41" s="707"/>
      <c r="BH41" s="707"/>
      <c r="BI41" s="783" t="s">
        <v>120</v>
      </c>
      <c r="BJ41" s="784"/>
      <c r="BK41" s="784"/>
      <c r="BL41" s="784"/>
      <c r="BM41" s="785"/>
      <c r="BN41" s="786"/>
      <c r="BQ41" s="713"/>
      <c r="BR41" s="887"/>
      <c r="BT41" s="713"/>
      <c r="BU41" s="713"/>
      <c r="BV41" s="727"/>
      <c r="BW41" s="727"/>
      <c r="BX41" s="727"/>
      <c r="BY41" s="727"/>
      <c r="BZ41" s="727"/>
      <c r="CA41" s="727"/>
      <c r="CB41" s="727"/>
      <c r="CC41" s="727"/>
      <c r="CD41" s="727"/>
      <c r="CE41" s="727"/>
      <c r="CF41" s="727"/>
      <c r="CG41" s="727"/>
      <c r="CH41" s="727"/>
      <c r="CI41" s="727"/>
      <c r="CJ41" s="727"/>
      <c r="CK41" s="727"/>
      <c r="CL41" s="727"/>
      <c r="CM41" s="727"/>
      <c r="CN41" s="717"/>
      <c r="CO41" s="717"/>
      <c r="CP41" s="717"/>
      <c r="CQ41" s="717"/>
      <c r="CR41" s="717"/>
      <c r="CT41" s="719"/>
    </row>
    <row r="42" spans="1:98" ht="14.1" customHeight="1">
      <c r="B42" s="879"/>
      <c r="C42" s="880"/>
      <c r="D42" s="789"/>
      <c r="E42" s="789"/>
      <c r="F42" s="789"/>
      <c r="G42" s="789"/>
      <c r="H42" s="789"/>
      <c r="I42" s="789"/>
      <c r="J42" s="789"/>
      <c r="K42" s="790"/>
      <c r="L42" s="791"/>
      <c r="M42" s="792"/>
      <c r="N42" s="792"/>
      <c r="O42" s="792"/>
      <c r="P42" s="793"/>
      <c r="Q42" s="794" t="s">
        <v>110</v>
      </c>
      <c r="R42" s="795"/>
      <c r="S42" s="796" t="s">
        <v>377</v>
      </c>
      <c r="T42" s="796"/>
      <c r="U42" s="796"/>
      <c r="V42" s="796"/>
      <c r="W42" s="796"/>
      <c r="X42" s="796"/>
      <c r="Y42" s="797"/>
      <c r="Z42" s="881"/>
      <c r="AA42" s="882"/>
      <c r="AB42" s="882"/>
      <c r="AC42" s="882"/>
      <c r="AD42" s="883"/>
      <c r="AE42" s="884" t="s">
        <v>259</v>
      </c>
      <c r="AF42" s="779"/>
      <c r="AG42" s="864"/>
      <c r="AH42" s="885"/>
      <c r="AI42" s="707" t="s">
        <v>110</v>
      </c>
      <c r="AJ42" s="707" t="s">
        <v>377</v>
      </c>
      <c r="AK42" s="707"/>
      <c r="AL42" s="707"/>
      <c r="AM42" s="707"/>
      <c r="AN42" s="707"/>
      <c r="AO42" s="707"/>
      <c r="AP42" s="707"/>
      <c r="AQ42" s="875"/>
      <c r="AR42" s="707"/>
      <c r="AS42" s="876"/>
      <c r="AT42" s="877"/>
      <c r="AU42" s="877"/>
      <c r="AV42" s="877"/>
      <c r="AW42" s="877"/>
      <c r="AX42" s="877"/>
      <c r="AY42" s="877"/>
      <c r="AZ42" s="877"/>
      <c r="BA42" s="877"/>
      <c r="BB42" s="877"/>
      <c r="BC42" s="878"/>
      <c r="BD42" s="707"/>
      <c r="BE42" s="707"/>
      <c r="BF42" s="707"/>
      <c r="BG42" s="707"/>
      <c r="BH42" s="707"/>
      <c r="BI42" s="783" t="s">
        <v>120</v>
      </c>
      <c r="BJ42" s="784"/>
      <c r="BK42" s="784"/>
      <c r="BL42" s="784"/>
      <c r="BM42" s="785"/>
      <c r="BN42" s="786"/>
      <c r="BR42" s="711"/>
      <c r="BS42" s="712"/>
      <c r="BT42" s="710"/>
      <c r="BU42" s="710"/>
      <c r="BV42" s="710"/>
      <c r="BW42" s="710"/>
      <c r="BX42" s="710"/>
      <c r="BY42" s="710"/>
      <c r="BZ42" s="710"/>
      <c r="CA42" s="710"/>
      <c r="CB42" s="710"/>
      <c r="CC42" s="710"/>
      <c r="CD42" s="710"/>
      <c r="CE42" s="710"/>
      <c r="CF42" s="710"/>
      <c r="CG42" s="710"/>
      <c r="CH42" s="710"/>
      <c r="CI42" s="710"/>
      <c r="CJ42" s="710"/>
      <c r="CK42" s="710"/>
      <c r="CL42" s="710"/>
      <c r="CM42" s="710"/>
      <c r="CN42" s="710"/>
      <c r="CO42" s="710"/>
      <c r="CP42" s="710"/>
      <c r="CT42" s="727"/>
    </row>
    <row r="43" spans="1:98" ht="15.75" customHeight="1">
      <c r="B43" s="879"/>
      <c r="C43" s="880"/>
      <c r="D43" s="789"/>
      <c r="E43" s="789"/>
      <c r="F43" s="789"/>
      <c r="G43" s="789"/>
      <c r="H43" s="789"/>
      <c r="I43" s="789"/>
      <c r="J43" s="789"/>
      <c r="K43" s="790"/>
      <c r="L43" s="791"/>
      <c r="M43" s="792"/>
      <c r="N43" s="792"/>
      <c r="O43" s="792"/>
      <c r="P43" s="793"/>
      <c r="Q43" s="794" t="s">
        <v>310</v>
      </c>
      <c r="R43" s="795"/>
      <c r="S43" s="796" t="s">
        <v>79</v>
      </c>
      <c r="T43" s="796"/>
      <c r="U43" s="796"/>
      <c r="V43" s="796"/>
      <c r="W43" s="796"/>
      <c r="X43" s="796"/>
      <c r="Y43" s="797"/>
      <c r="Z43" s="881"/>
      <c r="AA43" s="882"/>
      <c r="AB43" s="882"/>
      <c r="AC43" s="882"/>
      <c r="AD43" s="883"/>
      <c r="AE43" s="846" t="s">
        <v>259</v>
      </c>
      <c r="AF43" s="779"/>
      <c r="AG43" s="864"/>
      <c r="AH43" s="885"/>
      <c r="AI43" s="707" t="s">
        <v>310</v>
      </c>
      <c r="AJ43" s="707" t="s">
        <v>79</v>
      </c>
      <c r="AK43" s="707"/>
      <c r="AL43" s="707"/>
      <c r="AM43" s="707"/>
      <c r="AN43" s="707"/>
      <c r="AO43" s="707"/>
      <c r="AP43" s="707"/>
      <c r="AQ43" s="875"/>
      <c r="AR43" s="707"/>
      <c r="AS43" s="888"/>
      <c r="AT43" s="889"/>
      <c r="AU43" s="889"/>
      <c r="AV43" s="889"/>
      <c r="AW43" s="889"/>
      <c r="AX43" s="889"/>
      <c r="AY43" s="889"/>
      <c r="AZ43" s="889"/>
      <c r="BA43" s="889"/>
      <c r="BB43" s="889"/>
      <c r="BC43" s="890"/>
      <c r="BD43" s="707"/>
      <c r="BE43" s="707"/>
      <c r="BF43" s="707"/>
      <c r="BG43" s="707"/>
      <c r="BH43" s="707"/>
      <c r="BI43" s="783" t="s">
        <v>120</v>
      </c>
      <c r="BJ43" s="784"/>
      <c r="BK43" s="784"/>
      <c r="BL43" s="784"/>
      <c r="BM43" s="785"/>
      <c r="BN43" s="786"/>
      <c r="CT43" s="727" t="s">
        <v>76</v>
      </c>
    </row>
    <row r="44" spans="1:98" ht="14.1" customHeight="1">
      <c r="B44" s="879"/>
      <c r="C44" s="891"/>
      <c r="D44" s="805"/>
      <c r="E44" s="805"/>
      <c r="F44" s="805"/>
      <c r="G44" s="805"/>
      <c r="H44" s="805"/>
      <c r="I44" s="805"/>
      <c r="J44" s="805"/>
      <c r="K44" s="806"/>
      <c r="L44" s="807"/>
      <c r="M44" s="808"/>
      <c r="N44" s="808"/>
      <c r="O44" s="808"/>
      <c r="P44" s="809"/>
      <c r="Q44" s="849" t="s">
        <v>142</v>
      </c>
      <c r="R44" s="780"/>
      <c r="S44" s="892" t="s">
        <v>54</v>
      </c>
      <c r="T44" s="892"/>
      <c r="U44" s="892"/>
      <c r="V44" s="892"/>
      <c r="W44" s="892"/>
      <c r="X44" s="892"/>
      <c r="Y44" s="893"/>
      <c r="Z44" s="894"/>
      <c r="AA44" s="895"/>
      <c r="AB44" s="895"/>
      <c r="AC44" s="895"/>
      <c r="AD44" s="896"/>
      <c r="AE44" s="816" t="s">
        <v>259</v>
      </c>
      <c r="AF44" s="779"/>
      <c r="AG44" s="864"/>
      <c r="AH44" s="885"/>
      <c r="AI44" s="707" t="s">
        <v>142</v>
      </c>
      <c r="AJ44" s="707" t="s">
        <v>54</v>
      </c>
      <c r="AK44" s="707"/>
      <c r="AL44" s="707"/>
      <c r="AM44" s="707"/>
      <c r="AN44" s="707"/>
      <c r="AO44" s="707"/>
      <c r="AP44" s="707"/>
      <c r="AQ44" s="875"/>
      <c r="AR44" s="897"/>
      <c r="AS44" s="898"/>
      <c r="AT44" s="898"/>
      <c r="AU44" s="898"/>
      <c r="AV44" s="899"/>
      <c r="AW44" s="900"/>
      <c r="AX44" s="707"/>
      <c r="AY44" s="707"/>
      <c r="AZ44" s="707"/>
      <c r="BA44" s="707"/>
      <c r="BB44" s="707"/>
      <c r="BC44" s="707"/>
      <c r="BD44" s="707"/>
      <c r="BE44" s="707"/>
      <c r="BF44" s="707"/>
      <c r="BG44" s="707"/>
      <c r="BH44" s="707"/>
      <c r="BI44" s="783" t="s">
        <v>120</v>
      </c>
      <c r="BJ44" s="784"/>
      <c r="BK44" s="784"/>
      <c r="BL44" s="784"/>
      <c r="BM44" s="785"/>
      <c r="BN44" s="786"/>
      <c r="CT44" s="727" t="s">
        <v>76</v>
      </c>
    </row>
    <row r="45" spans="1:98" ht="14.1" customHeight="1">
      <c r="B45" s="901"/>
      <c r="C45" s="902" t="s">
        <v>213</v>
      </c>
      <c r="D45" s="903" t="s">
        <v>381</v>
      </c>
      <c r="E45" s="903"/>
      <c r="F45" s="903"/>
      <c r="G45" s="903"/>
      <c r="H45" s="903"/>
      <c r="I45" s="903"/>
      <c r="J45" s="903"/>
      <c r="K45" s="904"/>
      <c r="L45" s="808">
        <f>SUM(AA45)</f>
        <v>0</v>
      </c>
      <c r="M45" s="808"/>
      <c r="N45" s="808"/>
      <c r="O45" s="808"/>
      <c r="P45" s="809"/>
      <c r="Q45" s="905" t="s">
        <v>254</v>
      </c>
      <c r="R45" s="906"/>
      <c r="S45" s="906" t="s">
        <v>385</v>
      </c>
      <c r="T45" s="906"/>
      <c r="U45" s="906"/>
      <c r="V45" s="906"/>
      <c r="W45" s="906"/>
      <c r="X45" s="906"/>
      <c r="Y45" s="906"/>
      <c r="Z45" s="907"/>
      <c r="AA45" s="908"/>
      <c r="AB45" s="909"/>
      <c r="AC45" s="909"/>
      <c r="AD45" s="910"/>
      <c r="AE45" s="911" t="s">
        <v>259</v>
      </c>
      <c r="AF45" s="912"/>
      <c r="AG45" s="913"/>
      <c r="AH45" s="914" t="s">
        <v>213</v>
      </c>
      <c r="AI45" s="707" t="s">
        <v>254</v>
      </c>
      <c r="AJ45" s="707" t="s">
        <v>387</v>
      </c>
      <c r="AM45" s="915" t="s">
        <v>388</v>
      </c>
      <c r="AQ45" s="916"/>
      <c r="BH45" s="917"/>
      <c r="BI45" s="783" t="s">
        <v>120</v>
      </c>
      <c r="BJ45" s="784"/>
      <c r="BK45" s="784"/>
      <c r="BL45" s="784"/>
      <c r="BM45" s="785"/>
      <c r="BN45" s="786"/>
      <c r="CT45" s="727" t="s">
        <v>76</v>
      </c>
    </row>
    <row r="46" spans="1:98" ht="21.75" customHeight="1">
      <c r="B46" s="918" t="s">
        <v>389</v>
      </c>
      <c r="C46" s="919" t="s">
        <v>391</v>
      </c>
      <c r="D46" s="919"/>
      <c r="E46" s="919"/>
      <c r="F46" s="919"/>
      <c r="G46" s="919"/>
      <c r="H46" s="919"/>
      <c r="I46" s="919"/>
      <c r="J46" s="919"/>
      <c r="K46" s="920"/>
      <c r="L46" s="921">
        <f>SUM(L40:P45)</f>
        <v>0</v>
      </c>
      <c r="M46" s="921"/>
      <c r="N46" s="921"/>
      <c r="O46" s="921"/>
      <c r="P46" s="922"/>
      <c r="Q46" s="923" t="s">
        <v>47</v>
      </c>
      <c r="R46" s="923" t="s">
        <v>392</v>
      </c>
      <c r="S46" s="923"/>
      <c r="T46" s="923"/>
      <c r="U46" s="923"/>
      <c r="V46" s="923"/>
      <c r="W46" s="923"/>
      <c r="X46" s="923"/>
      <c r="Y46" s="923"/>
      <c r="Z46" s="923"/>
      <c r="AA46" s="923"/>
      <c r="AB46" s="923"/>
      <c r="AC46" s="923"/>
      <c r="AD46" s="923"/>
      <c r="AE46" s="924"/>
      <c r="AF46" s="925"/>
      <c r="AG46" s="913"/>
      <c r="AH46" s="743" t="s">
        <v>378</v>
      </c>
      <c r="AI46" s="761"/>
      <c r="AJ46" s="761"/>
      <c r="AK46" s="761"/>
      <c r="AL46" s="761"/>
      <c r="AM46" s="761"/>
      <c r="AN46" s="761"/>
      <c r="AO46" s="761"/>
      <c r="AP46" s="761"/>
      <c r="AQ46" s="761"/>
      <c r="AR46" s="761"/>
      <c r="AS46" s="761"/>
      <c r="AT46" s="761"/>
      <c r="AU46" s="761"/>
      <c r="AV46" s="761"/>
      <c r="AW46" s="761"/>
      <c r="AX46" s="761"/>
      <c r="AY46" s="761"/>
      <c r="AZ46" s="761"/>
      <c r="BA46" s="761"/>
      <c r="BB46" s="761"/>
      <c r="BC46" s="761"/>
      <c r="BD46" s="761"/>
      <c r="BE46" s="761"/>
      <c r="BF46" s="761"/>
      <c r="BG46" s="761"/>
      <c r="BH46" s="761"/>
      <c r="BI46" s="761"/>
      <c r="BJ46" s="761"/>
      <c r="BK46" s="761"/>
      <c r="BL46" s="761"/>
      <c r="BM46" s="926"/>
      <c r="BN46" s="927"/>
      <c r="BR46" s="928"/>
      <c r="BS46" s="929"/>
      <c r="BT46" s="718"/>
      <c r="BU46" s="718"/>
      <c r="BV46" s="718"/>
      <c r="BW46" s="718"/>
      <c r="BX46" s="718"/>
      <c r="BY46" s="718"/>
      <c r="BZ46" s="718"/>
      <c r="CA46" s="718"/>
      <c r="CB46" s="718"/>
      <c r="CC46" s="718"/>
      <c r="CT46" s="727" t="s">
        <v>76</v>
      </c>
    </row>
    <row r="47" spans="1:98" ht="15" customHeight="1">
      <c r="B47" s="930"/>
      <c r="C47" s="931"/>
      <c r="D47" s="931"/>
      <c r="E47" s="931"/>
      <c r="F47" s="931"/>
      <c r="G47" s="931"/>
      <c r="H47" s="931"/>
      <c r="I47" s="931"/>
      <c r="J47" s="932"/>
      <c r="K47" s="932"/>
      <c r="L47" s="933"/>
      <c r="M47" s="933"/>
      <c r="N47" s="933"/>
      <c r="O47" s="933"/>
      <c r="P47" s="934"/>
      <c r="Q47" s="906"/>
      <c r="R47" s="906"/>
      <c r="S47" s="906"/>
      <c r="T47" s="906"/>
      <c r="U47" s="906"/>
      <c r="V47" s="906"/>
      <c r="W47" s="906"/>
      <c r="X47" s="906"/>
      <c r="Y47" s="906"/>
      <c r="Z47" s="906"/>
      <c r="AA47" s="935"/>
      <c r="AB47" s="906"/>
      <c r="AC47" s="906"/>
      <c r="AD47" s="906"/>
      <c r="AE47" s="906"/>
      <c r="AF47" s="925"/>
      <c r="AG47" s="925"/>
      <c r="AH47" s="780"/>
      <c r="AI47" s="900"/>
      <c r="AJ47" s="900"/>
      <c r="AK47" s="900"/>
      <c r="AL47" s="900"/>
      <c r="AM47" s="900"/>
      <c r="AN47" s="900"/>
      <c r="AO47" s="900"/>
      <c r="AP47" s="900"/>
      <c r="AQ47" s="900"/>
      <c r="AR47" s="900"/>
      <c r="AS47" s="900"/>
      <c r="AT47" s="900"/>
      <c r="AU47" s="900"/>
      <c r="AV47" s="900"/>
      <c r="AW47" s="900"/>
      <c r="AX47" s="900"/>
      <c r="AY47" s="900"/>
      <c r="AZ47" s="900"/>
      <c r="BA47" s="900"/>
      <c r="BB47" s="900"/>
      <c r="BC47" s="900"/>
      <c r="BD47" s="900"/>
      <c r="BE47" s="900"/>
      <c r="BF47" s="900"/>
      <c r="BG47" s="900"/>
      <c r="BI47" s="936"/>
      <c r="BJ47" s="936"/>
      <c r="BK47" s="936"/>
      <c r="BR47" s="928"/>
      <c r="BS47" s="929"/>
      <c r="BT47" s="718"/>
      <c r="BU47" s="718"/>
      <c r="BV47" s="718"/>
      <c r="BW47" s="718"/>
      <c r="BX47" s="718"/>
      <c r="BY47" s="718"/>
      <c r="BZ47" s="718"/>
      <c r="CA47" s="718"/>
      <c r="CB47" s="718"/>
      <c r="CC47" s="718"/>
      <c r="CT47" s="727"/>
    </row>
    <row r="48" spans="1:98" ht="21.75" customHeight="1">
      <c r="B48" s="937" t="s">
        <v>394</v>
      </c>
      <c r="C48" s="938"/>
      <c r="D48" s="938"/>
      <c r="E48" s="938"/>
      <c r="F48" s="938"/>
      <c r="G48" s="938"/>
      <c r="H48" s="938"/>
      <c r="I48" s="938"/>
      <c r="J48" s="938"/>
      <c r="K48" s="939"/>
      <c r="L48" s="940">
        <f>SUM(L38+L46)</f>
        <v>0</v>
      </c>
      <c r="M48" s="941"/>
      <c r="N48" s="941"/>
      <c r="O48" s="941"/>
      <c r="P48" s="942"/>
      <c r="Q48" s="943" t="s">
        <v>382</v>
      </c>
      <c r="R48" s="943"/>
      <c r="S48" s="943"/>
      <c r="T48" s="943"/>
      <c r="U48" s="943"/>
      <c r="V48" s="943"/>
      <c r="W48" s="943"/>
      <c r="X48" s="943"/>
      <c r="Y48" s="943"/>
      <c r="Z48" s="943"/>
      <c r="AA48" s="943"/>
      <c r="AB48" s="943"/>
      <c r="AC48" s="943"/>
      <c r="AD48" s="943"/>
      <c r="AE48" s="944"/>
      <c r="AF48" s="925"/>
      <c r="AG48" s="925"/>
      <c r="AH48" s="925" t="s">
        <v>395</v>
      </c>
      <c r="AI48" s="900"/>
      <c r="AJ48" s="900"/>
      <c r="AK48" s="900"/>
      <c r="AL48" s="900"/>
      <c r="AM48" s="900"/>
      <c r="AN48" s="900"/>
      <c r="AO48" s="900"/>
      <c r="AP48" s="900"/>
      <c r="AQ48" s="900"/>
      <c r="AR48" s="900"/>
      <c r="AS48" s="900"/>
      <c r="AT48" s="900"/>
      <c r="AU48" s="900"/>
      <c r="AV48" s="900"/>
      <c r="AW48" s="900"/>
      <c r="AX48" s="900"/>
      <c r="AY48" s="900"/>
      <c r="AZ48" s="900"/>
      <c r="BA48" s="900"/>
      <c r="BB48" s="900"/>
      <c r="BC48" s="900"/>
      <c r="BD48" s="900"/>
      <c r="BE48" s="900"/>
      <c r="BF48" s="900"/>
      <c r="BG48" s="900"/>
      <c r="BH48" s="936"/>
      <c r="BI48" s="936"/>
      <c r="BJ48" s="936"/>
      <c r="BK48" s="936"/>
      <c r="BL48" s="936"/>
      <c r="BR48" s="928"/>
      <c r="BS48" s="929"/>
      <c r="BT48" s="718"/>
      <c r="BU48" s="718"/>
      <c r="BV48" s="718"/>
      <c r="BW48" s="718"/>
      <c r="BX48" s="718"/>
      <c r="BY48" s="718"/>
      <c r="BZ48" s="718"/>
      <c r="CA48" s="718"/>
      <c r="CB48" s="718"/>
      <c r="CC48" s="718"/>
      <c r="CT48" s="727"/>
    </row>
    <row r="49" spans="1:103" ht="14.1" customHeight="1">
      <c r="B49" s="731"/>
      <c r="C49" s="731"/>
      <c r="D49" s="731"/>
      <c r="E49" s="731"/>
      <c r="F49" s="731"/>
      <c r="G49" s="731"/>
      <c r="H49" s="731"/>
      <c r="I49" s="731"/>
      <c r="J49" s="731"/>
      <c r="K49" s="731"/>
      <c r="L49" s="945"/>
      <c r="M49" s="945"/>
      <c r="N49" s="945"/>
      <c r="O49" s="945"/>
      <c r="P49" s="945"/>
      <c r="Q49" s="925"/>
      <c r="R49" s="925"/>
      <c r="S49" s="925"/>
      <c r="T49" s="925"/>
      <c r="U49" s="925"/>
      <c r="V49" s="925"/>
      <c r="W49" s="925"/>
      <c r="X49" s="925"/>
      <c r="Y49" s="925"/>
      <c r="Z49" s="925"/>
      <c r="AA49" s="925"/>
      <c r="AB49" s="925"/>
      <c r="AC49" s="925"/>
      <c r="AD49" s="925"/>
      <c r="AE49" s="925"/>
      <c r="AF49" s="925"/>
      <c r="AG49" s="925"/>
      <c r="AH49" s="925"/>
      <c r="AJ49" s="707"/>
      <c r="AK49" s="707"/>
      <c r="AL49" s="707"/>
      <c r="AM49" s="707"/>
      <c r="AN49" s="707"/>
      <c r="AO49" s="707"/>
      <c r="AP49" s="707"/>
      <c r="AQ49" s="707"/>
      <c r="AR49" s="707"/>
      <c r="AS49" s="707"/>
      <c r="AT49" s="707"/>
      <c r="AU49" s="707"/>
      <c r="AV49" s="707"/>
      <c r="AW49" s="707"/>
      <c r="AX49" s="707"/>
      <c r="AY49" s="707"/>
      <c r="AZ49" s="707"/>
      <c r="BA49" s="707"/>
      <c r="BB49" s="707"/>
      <c r="BC49" s="707"/>
      <c r="BD49" s="707"/>
      <c r="BE49" s="707"/>
      <c r="BF49" s="707"/>
      <c r="BG49" s="707"/>
      <c r="BH49" s="707"/>
      <c r="BI49" s="707"/>
      <c r="BJ49" s="707"/>
      <c r="BK49" s="707"/>
      <c r="CE49" s="718"/>
      <c r="CF49" s="718"/>
      <c r="CG49" s="718"/>
      <c r="CH49" s="718"/>
      <c r="CI49" s="718"/>
      <c r="CJ49" s="718"/>
      <c r="CK49" s="718"/>
      <c r="CL49" s="718"/>
      <c r="CM49" s="718"/>
      <c r="CN49" s="718"/>
      <c r="CO49" s="718"/>
      <c r="CP49" s="718"/>
      <c r="CQ49" s="718"/>
      <c r="CR49" s="718"/>
      <c r="CT49" s="727" t="s">
        <v>76</v>
      </c>
    </row>
    <row r="50" spans="1:103" ht="24" customHeight="1">
      <c r="B50" s="946" t="s">
        <v>15</v>
      </c>
      <c r="C50" s="938" t="s">
        <v>396</v>
      </c>
      <c r="D50" s="938"/>
      <c r="E50" s="938"/>
      <c r="F50" s="938"/>
      <c r="G50" s="938"/>
      <c r="H50" s="938"/>
      <c r="I50" s="938"/>
      <c r="J50" s="938"/>
      <c r="K50" s="939"/>
      <c r="L50" s="947"/>
      <c r="M50" s="948"/>
      <c r="N50" s="948"/>
      <c r="O50" s="948"/>
      <c r="P50" s="949"/>
      <c r="Q50" s="1157" t="str">
        <f>"令和"&amp;X1-2&amp;"年12月31日時点の通帳残額+⑪"</f>
        <v>令和7年12月31日時点の通帳残額+⑪</v>
      </c>
      <c r="R50" s="906"/>
      <c r="S50" s="906"/>
      <c r="T50" s="906"/>
      <c r="U50" s="906"/>
      <c r="V50" s="906"/>
      <c r="W50" s="906"/>
      <c r="X50" s="906"/>
      <c r="Y50" s="906"/>
      <c r="Z50" s="906" t="s">
        <v>281</v>
      </c>
      <c r="AA50" s="906"/>
      <c r="AB50" s="906"/>
      <c r="AC50" s="906"/>
      <c r="AD50" s="906"/>
      <c r="AE50" s="950"/>
      <c r="AF50" s="925"/>
      <c r="AG50" s="925"/>
      <c r="AH50" s="951" t="s">
        <v>15</v>
      </c>
      <c r="AI50" s="952" t="s">
        <v>312</v>
      </c>
      <c r="AJ50" s="952"/>
      <c r="AK50" s="952"/>
      <c r="AL50" s="952"/>
      <c r="AM50" s="952"/>
      <c r="AN50" s="952" t="str">
        <f>"令和"&amp;X1-2&amp;"年12月31日（前年収支報告書報告残額）"</f>
        <v>令和7年12月31日（前年収支報告書報告残額）</v>
      </c>
      <c r="AO50" s="952"/>
      <c r="AP50" s="952"/>
      <c r="AQ50" s="952"/>
      <c r="AR50" s="952"/>
      <c r="AS50" s="952"/>
      <c r="AT50" s="952"/>
      <c r="AU50" s="952"/>
      <c r="AV50" s="952"/>
      <c r="AW50" s="952"/>
      <c r="AX50" s="952"/>
      <c r="AY50" s="952"/>
      <c r="AZ50" s="952" t="s">
        <v>397</v>
      </c>
      <c r="BA50" s="952" t="s">
        <v>389</v>
      </c>
      <c r="BB50" s="953"/>
      <c r="BC50" s="954"/>
      <c r="BD50" s="955"/>
      <c r="BE50" s="955"/>
      <c r="BF50" s="955"/>
      <c r="BG50" s="955"/>
      <c r="BH50" s="955"/>
      <c r="BI50" s="955"/>
      <c r="BJ50" s="955"/>
      <c r="BK50" s="955"/>
      <c r="BL50" s="956"/>
      <c r="BO50" s="900"/>
      <c r="BP50" s="957"/>
    </row>
    <row r="51" spans="1:103" ht="15.75" customHeight="1">
      <c r="BE51" s="958"/>
    </row>
    <row r="52" spans="1:103" ht="15.75" customHeight="1"/>
    <row r="53" spans="1:103" ht="15.75" customHeight="1"/>
    <row r="54" spans="1:103" ht="15.75" customHeight="1">
      <c r="AI54" s="704"/>
      <c r="AJ54" s="718"/>
      <c r="AK54" s="718"/>
      <c r="AL54" s="718"/>
      <c r="AM54" s="718"/>
      <c r="AN54" s="718"/>
      <c r="AO54" s="718"/>
      <c r="AP54" s="718"/>
      <c r="AQ54" s="718"/>
      <c r="AR54" s="718"/>
      <c r="AS54" s="718"/>
      <c r="AT54" s="718"/>
      <c r="AU54" s="718"/>
      <c r="BO54" s="707"/>
      <c r="BR54" s="704"/>
      <c r="BS54" s="704"/>
      <c r="CX54" s="708"/>
      <c r="CY54" s="709"/>
    </row>
    <row r="55" spans="1:103" ht="18" customHeight="1">
      <c r="A55" s="959" t="s">
        <v>366</v>
      </c>
      <c r="B55" s="959"/>
      <c r="C55" s="959"/>
      <c r="D55" s="959"/>
      <c r="E55" s="959"/>
      <c r="F55" s="959"/>
      <c r="G55" s="959"/>
      <c r="H55" s="959"/>
      <c r="I55" s="959"/>
      <c r="J55" s="959"/>
      <c r="K55" s="959"/>
      <c r="L55" s="960" t="s">
        <v>243</v>
      </c>
      <c r="M55" s="960"/>
      <c r="N55" s="960"/>
      <c r="O55" s="960"/>
      <c r="P55" s="960"/>
      <c r="AD55" s="704" t="s">
        <v>210</v>
      </c>
      <c r="AG55" s="961" t="s">
        <v>366</v>
      </c>
      <c r="AH55" s="961"/>
      <c r="AI55" s="961"/>
      <c r="AJ55" s="961"/>
      <c r="AK55" s="961"/>
      <c r="AL55" s="961"/>
      <c r="AM55" s="961"/>
      <c r="AN55" s="961"/>
      <c r="AO55" s="961"/>
      <c r="AP55" s="961"/>
      <c r="AQ55" s="961"/>
      <c r="AR55" s="960" t="s">
        <v>243</v>
      </c>
      <c r="AS55" s="960"/>
      <c r="AT55" s="960"/>
      <c r="AU55" s="960"/>
      <c r="AV55" s="960"/>
      <c r="AW55" s="962"/>
      <c r="AX55" s="962"/>
      <c r="AY55" s="962"/>
      <c r="AZ55" s="962"/>
      <c r="BA55" s="962"/>
      <c r="BB55" s="962"/>
      <c r="BC55" s="962"/>
      <c r="BD55" s="962"/>
      <c r="BE55" s="962"/>
      <c r="BF55" s="962"/>
      <c r="BG55" s="962"/>
      <c r="BH55" s="704" t="s">
        <v>244</v>
      </c>
      <c r="BR55" s="704"/>
      <c r="BS55" s="704"/>
      <c r="CX55" s="708"/>
      <c r="CY55" s="709"/>
    </row>
    <row r="56" spans="1:103" ht="15.75" customHeight="1">
      <c r="A56" s="963" t="s">
        <v>495</v>
      </c>
      <c r="B56" s="964"/>
      <c r="C56" s="964"/>
      <c r="D56" s="964"/>
      <c r="E56" s="964"/>
      <c r="F56" s="965"/>
      <c r="G56" s="966" t="s">
        <v>400</v>
      </c>
      <c r="H56" s="966"/>
      <c r="I56" s="966"/>
      <c r="J56" s="966"/>
      <c r="K56" s="967"/>
      <c r="L56" s="966" t="s">
        <v>11</v>
      </c>
      <c r="M56" s="966"/>
      <c r="N56" s="966"/>
      <c r="O56" s="966"/>
      <c r="P56" s="966"/>
      <c r="Q56" s="966"/>
      <c r="R56" s="966"/>
      <c r="S56" s="966"/>
      <c r="T56" s="966"/>
      <c r="U56" s="967"/>
      <c r="V56" s="966" t="s">
        <v>342</v>
      </c>
      <c r="W56" s="966"/>
      <c r="X56" s="966"/>
      <c r="Y56" s="966"/>
      <c r="Z56" s="966"/>
      <c r="AA56" s="966"/>
      <c r="AB56" s="966"/>
      <c r="AC56" s="966"/>
      <c r="AD56" s="966"/>
      <c r="AE56" s="968"/>
      <c r="AF56" s="710"/>
      <c r="AG56" s="963" t="s">
        <v>495</v>
      </c>
      <c r="AH56" s="964"/>
      <c r="AI56" s="964"/>
      <c r="AJ56" s="964"/>
      <c r="AK56" s="964"/>
      <c r="AL56" s="965"/>
      <c r="AM56" s="966" t="s">
        <v>400</v>
      </c>
      <c r="AN56" s="966"/>
      <c r="AO56" s="966"/>
      <c r="AP56" s="966"/>
      <c r="AQ56" s="967"/>
      <c r="AR56" s="966" t="s">
        <v>11</v>
      </c>
      <c r="AS56" s="966"/>
      <c r="AT56" s="966"/>
      <c r="AU56" s="966"/>
      <c r="AV56" s="966"/>
      <c r="AW56" s="966"/>
      <c r="AX56" s="966"/>
      <c r="AY56" s="966"/>
      <c r="AZ56" s="966"/>
      <c r="BA56" s="967"/>
      <c r="BB56" s="966" t="s">
        <v>342</v>
      </c>
      <c r="BC56" s="966"/>
      <c r="BD56" s="966"/>
      <c r="BE56" s="966"/>
      <c r="BF56" s="966"/>
      <c r="BG56" s="966"/>
      <c r="BH56" s="966"/>
      <c r="BI56" s="966"/>
      <c r="BJ56" s="966"/>
      <c r="BK56" s="968"/>
      <c r="BR56" s="704"/>
      <c r="BS56" s="704"/>
      <c r="CX56" s="708"/>
      <c r="CY56" s="709"/>
    </row>
    <row r="57" spans="1:103" ht="15.75" customHeight="1">
      <c r="A57" s="969"/>
      <c r="B57" s="730"/>
      <c r="C57" s="730"/>
      <c r="D57" s="730"/>
      <c r="E57" s="730"/>
      <c r="F57" s="970"/>
      <c r="G57" s="971" t="s">
        <v>401</v>
      </c>
      <c r="H57" s="971"/>
      <c r="I57" s="971"/>
      <c r="J57" s="971"/>
      <c r="K57" s="972"/>
      <c r="L57" s="971" t="s">
        <v>401</v>
      </c>
      <c r="M57" s="971"/>
      <c r="N57" s="971"/>
      <c r="O57" s="971"/>
      <c r="P57" s="971"/>
      <c r="Q57" s="973" t="s">
        <v>229</v>
      </c>
      <c r="R57" s="971"/>
      <c r="S57" s="971"/>
      <c r="T57" s="971"/>
      <c r="U57" s="972"/>
      <c r="V57" s="971" t="s">
        <v>401</v>
      </c>
      <c r="W57" s="971"/>
      <c r="X57" s="971"/>
      <c r="Y57" s="971"/>
      <c r="Z57" s="971"/>
      <c r="AA57" s="973" t="s">
        <v>229</v>
      </c>
      <c r="AB57" s="971"/>
      <c r="AC57" s="971"/>
      <c r="AD57" s="971"/>
      <c r="AE57" s="974"/>
      <c r="AF57" s="710"/>
      <c r="AG57" s="969"/>
      <c r="AH57" s="730"/>
      <c r="AI57" s="730"/>
      <c r="AJ57" s="730"/>
      <c r="AK57" s="730"/>
      <c r="AL57" s="970"/>
      <c r="AM57" s="971" t="s">
        <v>401</v>
      </c>
      <c r="AN57" s="971"/>
      <c r="AO57" s="971"/>
      <c r="AP57" s="971"/>
      <c r="AQ57" s="972"/>
      <c r="AR57" s="971" t="s">
        <v>401</v>
      </c>
      <c r="AS57" s="971"/>
      <c r="AT57" s="971"/>
      <c r="AU57" s="971"/>
      <c r="AV57" s="971"/>
      <c r="AW57" s="973" t="s">
        <v>229</v>
      </c>
      <c r="AX57" s="971"/>
      <c r="AY57" s="971"/>
      <c r="AZ57" s="971"/>
      <c r="BA57" s="972"/>
      <c r="BB57" s="971" t="s">
        <v>401</v>
      </c>
      <c r="BC57" s="971"/>
      <c r="BD57" s="971"/>
      <c r="BE57" s="971"/>
      <c r="BF57" s="971"/>
      <c r="BG57" s="973" t="s">
        <v>229</v>
      </c>
      <c r="BH57" s="971"/>
      <c r="BI57" s="971"/>
      <c r="BJ57" s="971"/>
      <c r="BK57" s="974"/>
      <c r="BR57" s="704"/>
      <c r="BS57" s="704"/>
      <c r="CX57" s="708"/>
      <c r="CY57" s="709"/>
    </row>
    <row r="58" spans="1:103" ht="15.75" customHeight="1">
      <c r="A58" s="975"/>
      <c r="B58" s="961"/>
      <c r="C58" s="961"/>
      <c r="D58" s="961"/>
      <c r="E58" s="961"/>
      <c r="F58" s="976"/>
      <c r="G58" s="710"/>
      <c r="H58" s="710"/>
      <c r="I58" s="710"/>
      <c r="J58" s="710"/>
      <c r="K58" s="977" t="s">
        <v>13</v>
      </c>
      <c r="L58" s="710"/>
      <c r="M58" s="710"/>
      <c r="N58" s="717"/>
      <c r="O58" s="717"/>
      <c r="P58" s="717" t="s">
        <v>21</v>
      </c>
      <c r="Q58" s="978"/>
      <c r="R58" s="717"/>
      <c r="S58" s="717"/>
      <c r="T58" s="717"/>
      <c r="U58" s="979" t="s">
        <v>61</v>
      </c>
      <c r="V58" s="710" t="s">
        <v>13</v>
      </c>
      <c r="W58" s="710" t="s">
        <v>397</v>
      </c>
      <c r="X58" s="717" t="s">
        <v>21</v>
      </c>
      <c r="Y58" s="718" t="s">
        <v>342</v>
      </c>
      <c r="Z58" s="717"/>
      <c r="AA58" s="978"/>
      <c r="AB58" s="717"/>
      <c r="AC58" s="717"/>
      <c r="AD58" s="717"/>
      <c r="AE58" s="980" t="s">
        <v>61</v>
      </c>
      <c r="AF58" s="717"/>
      <c r="AG58" s="969"/>
      <c r="AH58" s="730"/>
      <c r="AI58" s="730"/>
      <c r="AJ58" s="730"/>
      <c r="AK58" s="730"/>
      <c r="AL58" s="970"/>
      <c r="AM58" s="981"/>
      <c r="AN58" s="981"/>
      <c r="AO58" s="981"/>
      <c r="AP58" s="981"/>
      <c r="AQ58" s="982" t="s">
        <v>13</v>
      </c>
      <c r="AR58" s="981"/>
      <c r="AS58" s="981"/>
      <c r="AT58" s="983"/>
      <c r="AU58" s="983"/>
      <c r="AV58" s="983" t="s">
        <v>21</v>
      </c>
      <c r="AW58" s="984"/>
      <c r="AX58" s="983"/>
      <c r="AY58" s="983"/>
      <c r="AZ58" s="983"/>
      <c r="BA58" s="985" t="s">
        <v>61</v>
      </c>
      <c r="BB58" s="981" t="s">
        <v>13</v>
      </c>
      <c r="BC58" s="981" t="s">
        <v>397</v>
      </c>
      <c r="BD58" s="983" t="s">
        <v>21</v>
      </c>
      <c r="BE58" s="986" t="s">
        <v>342</v>
      </c>
      <c r="BF58" s="983"/>
      <c r="BG58" s="984"/>
      <c r="BH58" s="983"/>
      <c r="BI58" s="983"/>
      <c r="BJ58" s="983"/>
      <c r="BK58" s="987" t="s">
        <v>61</v>
      </c>
      <c r="BR58" s="704"/>
      <c r="BS58" s="704"/>
      <c r="CX58" s="708"/>
      <c r="CY58" s="709"/>
    </row>
    <row r="59" spans="1:103" ht="26.1" customHeight="1">
      <c r="A59" s="988">
        <v>1</v>
      </c>
      <c r="B59" s="989">
        <f>②内訳!L8</f>
        <v>0</v>
      </c>
      <c r="C59" s="990"/>
      <c r="D59" s="990"/>
      <c r="E59" s="990"/>
      <c r="F59" s="991"/>
      <c r="G59" s="992">
        <f>②内訳!O8</f>
        <v>0</v>
      </c>
      <c r="H59" s="993"/>
      <c r="I59" s="993"/>
      <c r="J59" s="993"/>
      <c r="K59" s="994"/>
      <c r="L59" s="995">
        <f t="shared" ref="L59:L83" si="0">V59-G59</f>
        <v>0</v>
      </c>
      <c r="M59" s="993"/>
      <c r="N59" s="993"/>
      <c r="O59" s="993"/>
      <c r="P59" s="993"/>
      <c r="Q59" s="993" t="e">
        <f>'③細目表（提出）'!F9</f>
        <v>#DIV/0!</v>
      </c>
      <c r="R59" s="993"/>
      <c r="S59" s="993"/>
      <c r="T59" s="993"/>
      <c r="U59" s="994"/>
      <c r="V59" s="996">
        <f>②内訳!S8</f>
        <v>0</v>
      </c>
      <c r="W59" s="997"/>
      <c r="X59" s="997"/>
      <c r="Y59" s="997"/>
      <c r="Z59" s="997"/>
      <c r="AA59" s="993" t="e">
        <f t="shared" ref="AA59:AA83" si="1">Q59</f>
        <v>#DIV/0!</v>
      </c>
      <c r="AB59" s="993"/>
      <c r="AC59" s="993"/>
      <c r="AD59" s="993"/>
      <c r="AE59" s="998"/>
      <c r="AF59" s="727"/>
      <c r="AG59" s="999">
        <v>26</v>
      </c>
      <c r="AH59" s="1000">
        <f>②内訳!L33</f>
        <v>0</v>
      </c>
      <c r="AI59" s="1000"/>
      <c r="AJ59" s="1000"/>
      <c r="AK59" s="1000"/>
      <c r="AL59" s="1001"/>
      <c r="AM59" s="1002">
        <f>②内訳!O33</f>
        <v>0</v>
      </c>
      <c r="AN59" s="742"/>
      <c r="AO59" s="742"/>
      <c r="AP59" s="742"/>
      <c r="AQ59" s="1003"/>
      <c r="AR59" s="1002">
        <f t="shared" ref="AR59:AR78" si="2">BB59-AM59</f>
        <v>0</v>
      </c>
      <c r="AS59" s="742"/>
      <c r="AT59" s="742"/>
      <c r="AU59" s="742"/>
      <c r="AV59" s="742"/>
      <c r="AW59" s="742" t="e">
        <f>'③細目表（提出）'!F34</f>
        <v>#DIV/0!</v>
      </c>
      <c r="AX59" s="742"/>
      <c r="AY59" s="742"/>
      <c r="AZ59" s="742"/>
      <c r="BA59" s="1003"/>
      <c r="BB59" s="1004">
        <f>②内訳!S33</f>
        <v>0</v>
      </c>
      <c r="BC59" s="1005"/>
      <c r="BD59" s="1005"/>
      <c r="BE59" s="1005"/>
      <c r="BF59" s="1005"/>
      <c r="BG59" s="742" t="e">
        <f t="shared" ref="BG59:BG78" si="3">AW59</f>
        <v>#DIV/0!</v>
      </c>
      <c r="BH59" s="742"/>
      <c r="BI59" s="742"/>
      <c r="BJ59" s="742"/>
      <c r="BK59" s="1006"/>
      <c r="BR59" s="704"/>
      <c r="BS59" s="704"/>
      <c r="CX59" s="708"/>
      <c r="CY59" s="709"/>
    </row>
    <row r="60" spans="1:103" ht="26.1" customHeight="1">
      <c r="A60" s="1007">
        <v>2</v>
      </c>
      <c r="B60" s="1000">
        <f>②内訳!L9</f>
        <v>0</v>
      </c>
      <c r="C60" s="1000" ph="1"/>
      <c r="D60" s="1000" ph="1"/>
      <c r="E60" s="1000" ph="1"/>
      <c r="F60" s="1001" ph="1"/>
      <c r="G60" s="1008">
        <f>②内訳!O9</f>
        <v>0</v>
      </c>
      <c r="H60" s="742"/>
      <c r="I60" s="742"/>
      <c r="J60" s="742"/>
      <c r="K60" s="1003"/>
      <c r="L60" s="1009">
        <f t="shared" si="0"/>
        <v>0</v>
      </c>
      <c r="M60" s="742"/>
      <c r="N60" s="742"/>
      <c r="O60" s="742"/>
      <c r="P60" s="742"/>
      <c r="Q60" s="742" t="e">
        <f>'③細目表（提出）'!F10</f>
        <v>#DIV/0!</v>
      </c>
      <c r="R60" s="742"/>
      <c r="S60" s="742"/>
      <c r="T60" s="742"/>
      <c r="U60" s="1003"/>
      <c r="V60" s="1002">
        <f>②内訳!S9</f>
        <v>0</v>
      </c>
      <c r="W60" s="742"/>
      <c r="X60" s="742"/>
      <c r="Y60" s="742"/>
      <c r="Z60" s="742"/>
      <c r="AA60" s="742" t="e">
        <f t="shared" si="1"/>
        <v>#DIV/0!</v>
      </c>
      <c r="AB60" s="742"/>
      <c r="AC60" s="742"/>
      <c r="AD60" s="742"/>
      <c r="AE60" s="1006"/>
      <c r="AF60" s="727"/>
      <c r="AG60" s="999">
        <v>27</v>
      </c>
      <c r="AH60" s="1000">
        <f>②内訳!L34</f>
        <v>0</v>
      </c>
      <c r="AI60" s="1000"/>
      <c r="AJ60" s="1000"/>
      <c r="AK60" s="1000"/>
      <c r="AL60" s="1001"/>
      <c r="AM60" s="1002">
        <f>②内訳!O34</f>
        <v>0</v>
      </c>
      <c r="AN60" s="742"/>
      <c r="AO60" s="742"/>
      <c r="AP60" s="742"/>
      <c r="AQ60" s="1003"/>
      <c r="AR60" s="1002">
        <f t="shared" si="2"/>
        <v>0</v>
      </c>
      <c r="AS60" s="742"/>
      <c r="AT60" s="742"/>
      <c r="AU60" s="742"/>
      <c r="AV60" s="742"/>
      <c r="AW60" s="742" t="e">
        <f>'③細目表（提出）'!F35</f>
        <v>#DIV/0!</v>
      </c>
      <c r="AX60" s="742"/>
      <c r="AY60" s="742"/>
      <c r="AZ60" s="742"/>
      <c r="BA60" s="1003"/>
      <c r="BB60" s="1004">
        <f>②内訳!S34</f>
        <v>0</v>
      </c>
      <c r="BC60" s="1005"/>
      <c r="BD60" s="1005"/>
      <c r="BE60" s="1005"/>
      <c r="BF60" s="1005"/>
      <c r="BG60" s="742" t="e">
        <f t="shared" si="3"/>
        <v>#DIV/0!</v>
      </c>
      <c r="BH60" s="742"/>
      <c r="BI60" s="742"/>
      <c r="BJ60" s="742"/>
      <c r="BK60" s="1006"/>
      <c r="BR60" s="704"/>
      <c r="BS60" s="704"/>
      <c r="CX60" s="708"/>
      <c r="CY60" s="709"/>
    </row>
    <row r="61" spans="1:103" ht="26.1" customHeight="1">
      <c r="A61" s="1007">
        <v>3</v>
      </c>
      <c r="B61" s="1000">
        <f>②内訳!L10</f>
        <v>0</v>
      </c>
      <c r="C61" s="1000" ph="1"/>
      <c r="D61" s="1000" ph="1"/>
      <c r="E61" s="1000" ph="1"/>
      <c r="F61" s="1001" ph="1"/>
      <c r="G61" s="1008">
        <f>②内訳!O10</f>
        <v>0</v>
      </c>
      <c r="H61" s="742"/>
      <c r="I61" s="742"/>
      <c r="J61" s="742"/>
      <c r="K61" s="1003"/>
      <c r="L61" s="1009">
        <f t="shared" si="0"/>
        <v>0</v>
      </c>
      <c r="M61" s="742"/>
      <c r="N61" s="742"/>
      <c r="O61" s="742"/>
      <c r="P61" s="742"/>
      <c r="Q61" s="742" t="e">
        <f>'③細目表（提出）'!F11</f>
        <v>#DIV/0!</v>
      </c>
      <c r="R61" s="742"/>
      <c r="S61" s="742"/>
      <c r="T61" s="742"/>
      <c r="U61" s="1003"/>
      <c r="V61" s="1002">
        <f>②内訳!S10</f>
        <v>0</v>
      </c>
      <c r="W61" s="742"/>
      <c r="X61" s="742"/>
      <c r="Y61" s="742"/>
      <c r="Z61" s="742"/>
      <c r="AA61" s="742" t="e">
        <f t="shared" si="1"/>
        <v>#DIV/0!</v>
      </c>
      <c r="AB61" s="742"/>
      <c r="AC61" s="742"/>
      <c r="AD61" s="742"/>
      <c r="AE61" s="1006"/>
      <c r="AF61" s="727"/>
      <c r="AG61" s="999">
        <v>28</v>
      </c>
      <c r="AH61" s="1000">
        <f>②内訳!L35</f>
        <v>0</v>
      </c>
      <c r="AI61" s="1000"/>
      <c r="AJ61" s="1000"/>
      <c r="AK61" s="1000"/>
      <c r="AL61" s="1001"/>
      <c r="AM61" s="1002">
        <f>②内訳!O35</f>
        <v>0</v>
      </c>
      <c r="AN61" s="742"/>
      <c r="AO61" s="742"/>
      <c r="AP61" s="742"/>
      <c r="AQ61" s="1003"/>
      <c r="AR61" s="1002">
        <f t="shared" si="2"/>
        <v>0</v>
      </c>
      <c r="AS61" s="742"/>
      <c r="AT61" s="742"/>
      <c r="AU61" s="742"/>
      <c r="AV61" s="742"/>
      <c r="AW61" s="742" t="e">
        <f>'③細目表（提出）'!F36</f>
        <v>#DIV/0!</v>
      </c>
      <c r="AX61" s="742"/>
      <c r="AY61" s="742"/>
      <c r="AZ61" s="742"/>
      <c r="BA61" s="1003"/>
      <c r="BB61" s="1004">
        <f>②内訳!S35</f>
        <v>0</v>
      </c>
      <c r="BC61" s="1005"/>
      <c r="BD61" s="1005"/>
      <c r="BE61" s="1005"/>
      <c r="BF61" s="1005"/>
      <c r="BG61" s="742" t="e">
        <f t="shared" si="3"/>
        <v>#DIV/0!</v>
      </c>
      <c r="BH61" s="742"/>
      <c r="BI61" s="742"/>
      <c r="BJ61" s="742"/>
      <c r="BK61" s="1006"/>
      <c r="BR61" s="704"/>
      <c r="BS61" s="704"/>
      <c r="CX61" s="708"/>
      <c r="CY61" s="709"/>
    </row>
    <row r="62" spans="1:103" ht="26.1" customHeight="1">
      <c r="A62" s="1007">
        <v>4</v>
      </c>
      <c r="B62" s="1000">
        <f>②内訳!L11</f>
        <v>0</v>
      </c>
      <c r="C62" s="1000" ph="1"/>
      <c r="D62" s="1000" ph="1"/>
      <c r="E62" s="1000" ph="1"/>
      <c r="F62" s="1001" ph="1"/>
      <c r="G62" s="1008">
        <f>②内訳!O11</f>
        <v>0</v>
      </c>
      <c r="H62" s="742"/>
      <c r="I62" s="742"/>
      <c r="J62" s="742"/>
      <c r="K62" s="1003"/>
      <c r="L62" s="1009">
        <f t="shared" si="0"/>
        <v>0</v>
      </c>
      <c r="M62" s="742"/>
      <c r="N62" s="742"/>
      <c r="O62" s="742"/>
      <c r="P62" s="742"/>
      <c r="Q62" s="742" t="e">
        <f>'③細目表（提出）'!F12</f>
        <v>#DIV/0!</v>
      </c>
      <c r="R62" s="742"/>
      <c r="S62" s="742"/>
      <c r="T62" s="742"/>
      <c r="U62" s="1003"/>
      <c r="V62" s="1002">
        <f>②内訳!S11</f>
        <v>0</v>
      </c>
      <c r="W62" s="742"/>
      <c r="X62" s="742"/>
      <c r="Y62" s="742"/>
      <c r="Z62" s="742"/>
      <c r="AA62" s="742" t="e">
        <f t="shared" si="1"/>
        <v>#DIV/0!</v>
      </c>
      <c r="AB62" s="742"/>
      <c r="AC62" s="742"/>
      <c r="AD62" s="742"/>
      <c r="AE62" s="1006"/>
      <c r="AF62" s="727"/>
      <c r="AG62" s="999">
        <v>29</v>
      </c>
      <c r="AH62" s="1000">
        <f>②内訳!L36</f>
        <v>0</v>
      </c>
      <c r="AI62" s="1000"/>
      <c r="AJ62" s="1000"/>
      <c r="AK62" s="1000"/>
      <c r="AL62" s="1001"/>
      <c r="AM62" s="1002">
        <f>②内訳!O36</f>
        <v>0</v>
      </c>
      <c r="AN62" s="742"/>
      <c r="AO62" s="742"/>
      <c r="AP62" s="742"/>
      <c r="AQ62" s="1003"/>
      <c r="AR62" s="1002">
        <f t="shared" si="2"/>
        <v>0</v>
      </c>
      <c r="AS62" s="742"/>
      <c r="AT62" s="742"/>
      <c r="AU62" s="742"/>
      <c r="AV62" s="742"/>
      <c r="AW62" s="742" t="e">
        <f>'③細目表（提出）'!F37</f>
        <v>#DIV/0!</v>
      </c>
      <c r="AX62" s="742"/>
      <c r="AY62" s="742"/>
      <c r="AZ62" s="742"/>
      <c r="BA62" s="1003"/>
      <c r="BB62" s="1004">
        <f>②内訳!S36</f>
        <v>0</v>
      </c>
      <c r="BC62" s="1005"/>
      <c r="BD62" s="1005"/>
      <c r="BE62" s="1005"/>
      <c r="BF62" s="1005"/>
      <c r="BG62" s="742" t="e">
        <f t="shared" si="3"/>
        <v>#DIV/0!</v>
      </c>
      <c r="BH62" s="742"/>
      <c r="BI62" s="742"/>
      <c r="BJ62" s="742"/>
      <c r="BK62" s="1006"/>
      <c r="BR62" s="704"/>
      <c r="BS62" s="704"/>
      <c r="CX62" s="708"/>
      <c r="CY62" s="709"/>
    </row>
    <row r="63" spans="1:103" ht="26.1" customHeight="1">
      <c r="A63" s="1007">
        <v>5</v>
      </c>
      <c r="B63" s="1000">
        <f>②内訳!L12</f>
        <v>0</v>
      </c>
      <c r="C63" s="1000" ph="1"/>
      <c r="D63" s="1000" ph="1"/>
      <c r="E63" s="1000" ph="1"/>
      <c r="F63" s="1001" ph="1"/>
      <c r="G63" s="1008">
        <f>②内訳!O12</f>
        <v>0</v>
      </c>
      <c r="H63" s="742"/>
      <c r="I63" s="742"/>
      <c r="J63" s="742"/>
      <c r="K63" s="1003"/>
      <c r="L63" s="1009">
        <f t="shared" si="0"/>
        <v>0</v>
      </c>
      <c r="M63" s="742"/>
      <c r="N63" s="742"/>
      <c r="O63" s="742"/>
      <c r="P63" s="742"/>
      <c r="Q63" s="742" t="e">
        <f>'③細目表（提出）'!F13</f>
        <v>#DIV/0!</v>
      </c>
      <c r="R63" s="742"/>
      <c r="S63" s="742"/>
      <c r="T63" s="742"/>
      <c r="U63" s="1003"/>
      <c r="V63" s="1002">
        <f>②内訳!S12</f>
        <v>0</v>
      </c>
      <c r="W63" s="742"/>
      <c r="X63" s="742"/>
      <c r="Y63" s="742"/>
      <c r="Z63" s="742"/>
      <c r="AA63" s="742" t="e">
        <f t="shared" si="1"/>
        <v>#DIV/0!</v>
      </c>
      <c r="AB63" s="742"/>
      <c r="AC63" s="742"/>
      <c r="AD63" s="742"/>
      <c r="AE63" s="1006"/>
      <c r="AF63" s="727"/>
      <c r="AG63" s="999">
        <v>30</v>
      </c>
      <c r="AH63" s="1000">
        <f>②内訳!L37</f>
        <v>0</v>
      </c>
      <c r="AI63" s="1000"/>
      <c r="AJ63" s="1000"/>
      <c r="AK63" s="1000"/>
      <c r="AL63" s="1001"/>
      <c r="AM63" s="1002">
        <f>②内訳!O37</f>
        <v>0</v>
      </c>
      <c r="AN63" s="742"/>
      <c r="AO63" s="742"/>
      <c r="AP63" s="742"/>
      <c r="AQ63" s="1003"/>
      <c r="AR63" s="1002">
        <f t="shared" si="2"/>
        <v>0</v>
      </c>
      <c r="AS63" s="742"/>
      <c r="AT63" s="742"/>
      <c r="AU63" s="742"/>
      <c r="AV63" s="742"/>
      <c r="AW63" s="742" t="e">
        <f>'③細目表（提出）'!F38</f>
        <v>#DIV/0!</v>
      </c>
      <c r="AX63" s="742"/>
      <c r="AY63" s="742"/>
      <c r="AZ63" s="742"/>
      <c r="BA63" s="1003"/>
      <c r="BB63" s="1004">
        <f>②内訳!S37</f>
        <v>0</v>
      </c>
      <c r="BC63" s="1005"/>
      <c r="BD63" s="1005"/>
      <c r="BE63" s="1005"/>
      <c r="BF63" s="1005"/>
      <c r="BG63" s="742" t="e">
        <f t="shared" si="3"/>
        <v>#DIV/0!</v>
      </c>
      <c r="BH63" s="742"/>
      <c r="BI63" s="742"/>
      <c r="BJ63" s="742"/>
      <c r="BK63" s="1006"/>
      <c r="BR63" s="704"/>
      <c r="BS63" s="704"/>
      <c r="CX63" s="708"/>
      <c r="CY63" s="709"/>
    </row>
    <row r="64" spans="1:103" ht="26.1" customHeight="1">
      <c r="A64" s="1007">
        <v>6</v>
      </c>
      <c r="B64" s="1000">
        <f>②内訳!L13</f>
        <v>0</v>
      </c>
      <c r="C64" s="1000" ph="1"/>
      <c r="D64" s="1000" ph="1"/>
      <c r="E64" s="1000" ph="1"/>
      <c r="F64" s="1001" ph="1"/>
      <c r="G64" s="1008">
        <f>②内訳!O13</f>
        <v>0</v>
      </c>
      <c r="H64" s="742"/>
      <c r="I64" s="742"/>
      <c r="J64" s="742"/>
      <c r="K64" s="1003"/>
      <c r="L64" s="1009">
        <f t="shared" si="0"/>
        <v>0</v>
      </c>
      <c r="M64" s="742"/>
      <c r="N64" s="742"/>
      <c r="O64" s="742"/>
      <c r="P64" s="742"/>
      <c r="Q64" s="742" t="e">
        <f>'③細目表（提出）'!F14</f>
        <v>#DIV/0!</v>
      </c>
      <c r="R64" s="742"/>
      <c r="S64" s="742"/>
      <c r="T64" s="742"/>
      <c r="U64" s="1003"/>
      <c r="V64" s="1002">
        <f>②内訳!S13</f>
        <v>0</v>
      </c>
      <c r="W64" s="742"/>
      <c r="X64" s="742"/>
      <c r="Y64" s="742"/>
      <c r="Z64" s="742"/>
      <c r="AA64" s="742" t="e">
        <f t="shared" si="1"/>
        <v>#DIV/0!</v>
      </c>
      <c r="AB64" s="742"/>
      <c r="AC64" s="742"/>
      <c r="AD64" s="742"/>
      <c r="AE64" s="1006"/>
      <c r="AF64" s="727"/>
      <c r="AG64" s="999">
        <v>31</v>
      </c>
      <c r="AH64" s="1000">
        <f>②内訳!L38</f>
        <v>0</v>
      </c>
      <c r="AI64" s="1000"/>
      <c r="AJ64" s="1000"/>
      <c r="AK64" s="1000"/>
      <c r="AL64" s="1001"/>
      <c r="AM64" s="1002">
        <f>②内訳!O38</f>
        <v>0</v>
      </c>
      <c r="AN64" s="742"/>
      <c r="AO64" s="742"/>
      <c r="AP64" s="742"/>
      <c r="AQ64" s="1003"/>
      <c r="AR64" s="1002">
        <f t="shared" si="2"/>
        <v>0</v>
      </c>
      <c r="AS64" s="742"/>
      <c r="AT64" s="742"/>
      <c r="AU64" s="742"/>
      <c r="AV64" s="742"/>
      <c r="AW64" s="742" t="e">
        <f>'③細目表（提出）'!F39</f>
        <v>#DIV/0!</v>
      </c>
      <c r="AX64" s="742"/>
      <c r="AY64" s="742"/>
      <c r="AZ64" s="742"/>
      <c r="BA64" s="1003"/>
      <c r="BB64" s="1004">
        <f>②内訳!S38</f>
        <v>0</v>
      </c>
      <c r="BC64" s="1005"/>
      <c r="BD64" s="1005"/>
      <c r="BE64" s="1005"/>
      <c r="BF64" s="1005"/>
      <c r="BG64" s="742" t="e">
        <f t="shared" si="3"/>
        <v>#DIV/0!</v>
      </c>
      <c r="BH64" s="742"/>
      <c r="BI64" s="742"/>
      <c r="BJ64" s="742"/>
      <c r="BK64" s="1006"/>
      <c r="BR64" s="704"/>
      <c r="BS64" s="704"/>
      <c r="CX64" s="708"/>
      <c r="CY64" s="709"/>
    </row>
    <row r="65" spans="1:103" ht="26.1" customHeight="1">
      <c r="A65" s="1007">
        <v>7</v>
      </c>
      <c r="B65" s="1000">
        <f>②内訳!L14</f>
        <v>0</v>
      </c>
      <c r="C65" s="1000" ph="1"/>
      <c r="D65" s="1000" ph="1"/>
      <c r="E65" s="1000" ph="1"/>
      <c r="F65" s="1001" ph="1"/>
      <c r="G65" s="1008">
        <f>②内訳!O14</f>
        <v>0</v>
      </c>
      <c r="H65" s="742"/>
      <c r="I65" s="742"/>
      <c r="J65" s="742"/>
      <c r="K65" s="1003"/>
      <c r="L65" s="1009">
        <f t="shared" si="0"/>
        <v>0</v>
      </c>
      <c r="M65" s="742"/>
      <c r="N65" s="742"/>
      <c r="O65" s="742"/>
      <c r="P65" s="742"/>
      <c r="Q65" s="742" t="e">
        <f>'③細目表（提出）'!F15</f>
        <v>#DIV/0!</v>
      </c>
      <c r="R65" s="742"/>
      <c r="S65" s="742"/>
      <c r="T65" s="742"/>
      <c r="U65" s="1003"/>
      <c r="V65" s="1002">
        <f>②内訳!S14</f>
        <v>0</v>
      </c>
      <c r="W65" s="742"/>
      <c r="X65" s="742"/>
      <c r="Y65" s="742"/>
      <c r="Z65" s="742"/>
      <c r="AA65" s="742" t="e">
        <f t="shared" si="1"/>
        <v>#DIV/0!</v>
      </c>
      <c r="AB65" s="742"/>
      <c r="AC65" s="742"/>
      <c r="AD65" s="742"/>
      <c r="AE65" s="1006"/>
      <c r="AF65" s="727"/>
      <c r="AG65" s="999">
        <v>32</v>
      </c>
      <c r="AH65" s="1000">
        <f>②内訳!L39</f>
        <v>0</v>
      </c>
      <c r="AI65" s="1000"/>
      <c r="AJ65" s="1000"/>
      <c r="AK65" s="1000"/>
      <c r="AL65" s="1001"/>
      <c r="AM65" s="1002">
        <f>②内訳!O39</f>
        <v>0</v>
      </c>
      <c r="AN65" s="742"/>
      <c r="AO65" s="742"/>
      <c r="AP65" s="742"/>
      <c r="AQ65" s="1003"/>
      <c r="AR65" s="1002">
        <f t="shared" si="2"/>
        <v>0</v>
      </c>
      <c r="AS65" s="742"/>
      <c r="AT65" s="742"/>
      <c r="AU65" s="742"/>
      <c r="AV65" s="742"/>
      <c r="AW65" s="742" t="e">
        <f>'③細目表（提出）'!F40</f>
        <v>#DIV/0!</v>
      </c>
      <c r="AX65" s="742"/>
      <c r="AY65" s="742"/>
      <c r="AZ65" s="742"/>
      <c r="BA65" s="1003"/>
      <c r="BB65" s="1004">
        <f>②内訳!S39</f>
        <v>0</v>
      </c>
      <c r="BC65" s="1005"/>
      <c r="BD65" s="1005"/>
      <c r="BE65" s="1005"/>
      <c r="BF65" s="1005"/>
      <c r="BG65" s="742" t="e">
        <f t="shared" si="3"/>
        <v>#DIV/0!</v>
      </c>
      <c r="BH65" s="742"/>
      <c r="BI65" s="742"/>
      <c r="BJ65" s="742"/>
      <c r="BK65" s="1006"/>
      <c r="BR65" s="704"/>
      <c r="BS65" s="704"/>
      <c r="CX65" s="708"/>
      <c r="CY65" s="709"/>
    </row>
    <row r="66" spans="1:103" ht="26.1" customHeight="1">
      <c r="A66" s="1007">
        <v>8</v>
      </c>
      <c r="B66" s="1000">
        <f>②内訳!L15</f>
        <v>0</v>
      </c>
      <c r="C66" s="1000" ph="1"/>
      <c r="D66" s="1000" ph="1"/>
      <c r="E66" s="1000" ph="1"/>
      <c r="F66" s="1001" ph="1"/>
      <c r="G66" s="1008">
        <f>②内訳!O15</f>
        <v>0</v>
      </c>
      <c r="H66" s="742"/>
      <c r="I66" s="742"/>
      <c r="J66" s="742"/>
      <c r="K66" s="1003"/>
      <c r="L66" s="1009">
        <f t="shared" si="0"/>
        <v>0</v>
      </c>
      <c r="M66" s="742"/>
      <c r="N66" s="742"/>
      <c r="O66" s="742"/>
      <c r="P66" s="742"/>
      <c r="Q66" s="742" t="e">
        <f>'③細目表（提出）'!F16</f>
        <v>#DIV/0!</v>
      </c>
      <c r="R66" s="742"/>
      <c r="S66" s="742"/>
      <c r="T66" s="742"/>
      <c r="U66" s="1003"/>
      <c r="V66" s="1002">
        <f>②内訳!S15</f>
        <v>0</v>
      </c>
      <c r="W66" s="742"/>
      <c r="X66" s="742"/>
      <c r="Y66" s="742"/>
      <c r="Z66" s="742"/>
      <c r="AA66" s="742" t="e">
        <f t="shared" si="1"/>
        <v>#DIV/0!</v>
      </c>
      <c r="AB66" s="742"/>
      <c r="AC66" s="742"/>
      <c r="AD66" s="742"/>
      <c r="AE66" s="1006"/>
      <c r="AF66" s="727"/>
      <c r="AG66" s="999">
        <v>33</v>
      </c>
      <c r="AH66" s="1000">
        <f>②内訳!L40</f>
        <v>0</v>
      </c>
      <c r="AI66" s="1000"/>
      <c r="AJ66" s="1000"/>
      <c r="AK66" s="1000"/>
      <c r="AL66" s="1001"/>
      <c r="AM66" s="1002">
        <f>②内訳!O40</f>
        <v>0</v>
      </c>
      <c r="AN66" s="742"/>
      <c r="AO66" s="742"/>
      <c r="AP66" s="742"/>
      <c r="AQ66" s="1003"/>
      <c r="AR66" s="1002">
        <f t="shared" si="2"/>
        <v>0</v>
      </c>
      <c r="AS66" s="742"/>
      <c r="AT66" s="742"/>
      <c r="AU66" s="742"/>
      <c r="AV66" s="742"/>
      <c r="AW66" s="742" t="e">
        <f>'③細目表（提出）'!F41</f>
        <v>#DIV/0!</v>
      </c>
      <c r="AX66" s="742"/>
      <c r="AY66" s="742"/>
      <c r="AZ66" s="742"/>
      <c r="BA66" s="1003"/>
      <c r="BB66" s="1004">
        <f>②内訳!S40</f>
        <v>0</v>
      </c>
      <c r="BC66" s="1005"/>
      <c r="BD66" s="1005"/>
      <c r="BE66" s="1005"/>
      <c r="BF66" s="1005"/>
      <c r="BG66" s="742" t="e">
        <f t="shared" si="3"/>
        <v>#DIV/0!</v>
      </c>
      <c r="BH66" s="742"/>
      <c r="BI66" s="742"/>
      <c r="BJ66" s="742"/>
      <c r="BK66" s="1006"/>
      <c r="BR66" s="704"/>
      <c r="BS66" s="704"/>
      <c r="CX66" s="708"/>
      <c r="CY66" s="709"/>
    </row>
    <row r="67" spans="1:103" ht="26.1" customHeight="1">
      <c r="A67" s="1007">
        <v>9</v>
      </c>
      <c r="B67" s="1000">
        <f>②内訳!L16</f>
        <v>0</v>
      </c>
      <c r="C67" s="1000" ph="1"/>
      <c r="D67" s="1000" ph="1"/>
      <c r="E67" s="1000" ph="1"/>
      <c r="F67" s="1001" ph="1"/>
      <c r="G67" s="1008">
        <f>②内訳!O16</f>
        <v>0</v>
      </c>
      <c r="H67" s="742"/>
      <c r="I67" s="742"/>
      <c r="J67" s="742"/>
      <c r="K67" s="1003"/>
      <c r="L67" s="1009">
        <f t="shared" si="0"/>
        <v>0</v>
      </c>
      <c r="M67" s="742"/>
      <c r="N67" s="742"/>
      <c r="O67" s="742"/>
      <c r="P67" s="742"/>
      <c r="Q67" s="742" t="e">
        <f>'③細目表（提出）'!F17</f>
        <v>#DIV/0!</v>
      </c>
      <c r="R67" s="742"/>
      <c r="S67" s="742"/>
      <c r="T67" s="742"/>
      <c r="U67" s="1003"/>
      <c r="V67" s="1002">
        <f>②内訳!S16</f>
        <v>0</v>
      </c>
      <c r="W67" s="742"/>
      <c r="X67" s="742"/>
      <c r="Y67" s="742"/>
      <c r="Z67" s="742"/>
      <c r="AA67" s="742" t="e">
        <f t="shared" si="1"/>
        <v>#DIV/0!</v>
      </c>
      <c r="AB67" s="742"/>
      <c r="AC67" s="742"/>
      <c r="AD67" s="742"/>
      <c r="AE67" s="1006"/>
      <c r="AF67" s="727"/>
      <c r="AG67" s="999">
        <v>34</v>
      </c>
      <c r="AH67" s="1000">
        <f>②内訳!L41</f>
        <v>0</v>
      </c>
      <c r="AI67" s="1000"/>
      <c r="AJ67" s="1000"/>
      <c r="AK67" s="1000"/>
      <c r="AL67" s="1001"/>
      <c r="AM67" s="1002">
        <f>②内訳!O41</f>
        <v>0</v>
      </c>
      <c r="AN67" s="742"/>
      <c r="AO67" s="742"/>
      <c r="AP67" s="742"/>
      <c r="AQ67" s="1003"/>
      <c r="AR67" s="1002">
        <f t="shared" si="2"/>
        <v>0</v>
      </c>
      <c r="AS67" s="742"/>
      <c r="AT67" s="742"/>
      <c r="AU67" s="742"/>
      <c r="AV67" s="742"/>
      <c r="AW67" s="742" t="e">
        <f>'③細目表（提出）'!F42</f>
        <v>#DIV/0!</v>
      </c>
      <c r="AX67" s="742"/>
      <c r="AY67" s="742"/>
      <c r="AZ67" s="742"/>
      <c r="BA67" s="1003"/>
      <c r="BB67" s="1004">
        <f>②内訳!S41</f>
        <v>0</v>
      </c>
      <c r="BC67" s="1005"/>
      <c r="BD67" s="1005"/>
      <c r="BE67" s="1005"/>
      <c r="BF67" s="1005"/>
      <c r="BG67" s="742" t="e">
        <f t="shared" si="3"/>
        <v>#DIV/0!</v>
      </c>
      <c r="BH67" s="742"/>
      <c r="BI67" s="742"/>
      <c r="BJ67" s="742"/>
      <c r="BK67" s="1006"/>
      <c r="BR67" s="704"/>
      <c r="BS67" s="704"/>
      <c r="CX67" s="708"/>
      <c r="CY67" s="709"/>
    </row>
    <row r="68" spans="1:103" ht="26.1" customHeight="1">
      <c r="A68" s="1007">
        <v>10</v>
      </c>
      <c r="B68" s="1000">
        <f>②内訳!L17</f>
        <v>0</v>
      </c>
      <c r="C68" s="1000" ph="1"/>
      <c r="D68" s="1000" ph="1"/>
      <c r="E68" s="1000" ph="1"/>
      <c r="F68" s="1001" ph="1"/>
      <c r="G68" s="1008">
        <f>②内訳!O17</f>
        <v>0</v>
      </c>
      <c r="H68" s="742"/>
      <c r="I68" s="742"/>
      <c r="J68" s="742"/>
      <c r="K68" s="1003"/>
      <c r="L68" s="1009">
        <f t="shared" si="0"/>
        <v>0</v>
      </c>
      <c r="M68" s="742"/>
      <c r="N68" s="742"/>
      <c r="O68" s="742"/>
      <c r="P68" s="742"/>
      <c r="Q68" s="742" t="e">
        <f>'③細目表（提出）'!F18</f>
        <v>#DIV/0!</v>
      </c>
      <c r="R68" s="742"/>
      <c r="S68" s="742"/>
      <c r="T68" s="742"/>
      <c r="U68" s="1003"/>
      <c r="V68" s="1002">
        <f>②内訳!S17</f>
        <v>0</v>
      </c>
      <c r="W68" s="742"/>
      <c r="X68" s="742"/>
      <c r="Y68" s="742"/>
      <c r="Z68" s="742"/>
      <c r="AA68" s="742" t="e">
        <f t="shared" si="1"/>
        <v>#DIV/0!</v>
      </c>
      <c r="AB68" s="742"/>
      <c r="AC68" s="742"/>
      <c r="AD68" s="742"/>
      <c r="AE68" s="1006"/>
      <c r="AF68" s="727"/>
      <c r="AG68" s="999">
        <v>35</v>
      </c>
      <c r="AH68" s="1000">
        <f>②内訳!L42</f>
        <v>0</v>
      </c>
      <c r="AI68" s="1000"/>
      <c r="AJ68" s="1000"/>
      <c r="AK68" s="1000"/>
      <c r="AL68" s="1001"/>
      <c r="AM68" s="1002">
        <f>②内訳!O42</f>
        <v>0</v>
      </c>
      <c r="AN68" s="742"/>
      <c r="AO68" s="742"/>
      <c r="AP68" s="742"/>
      <c r="AQ68" s="1003"/>
      <c r="AR68" s="1002">
        <f t="shared" si="2"/>
        <v>0</v>
      </c>
      <c r="AS68" s="742"/>
      <c r="AT68" s="742"/>
      <c r="AU68" s="742"/>
      <c r="AV68" s="742"/>
      <c r="AW68" s="742" t="e">
        <f>'③細目表（提出）'!F43</f>
        <v>#DIV/0!</v>
      </c>
      <c r="AX68" s="742"/>
      <c r="AY68" s="742"/>
      <c r="AZ68" s="742"/>
      <c r="BA68" s="1003"/>
      <c r="BB68" s="1004">
        <f>②内訳!S42</f>
        <v>0</v>
      </c>
      <c r="BC68" s="1005"/>
      <c r="BD68" s="1005"/>
      <c r="BE68" s="1005"/>
      <c r="BF68" s="1005"/>
      <c r="BG68" s="742" t="e">
        <f t="shared" si="3"/>
        <v>#DIV/0!</v>
      </c>
      <c r="BH68" s="742"/>
      <c r="BI68" s="742"/>
      <c r="BJ68" s="742"/>
      <c r="BK68" s="1006"/>
      <c r="BR68" s="704"/>
      <c r="BS68" s="704"/>
      <c r="CX68" s="708"/>
      <c r="CY68" s="709"/>
    </row>
    <row r="69" spans="1:103" ht="26.1" customHeight="1">
      <c r="A69" s="1007">
        <v>11</v>
      </c>
      <c r="B69" s="1000">
        <f>②内訳!L18</f>
        <v>0</v>
      </c>
      <c r="C69" s="1000" ph="1"/>
      <c r="D69" s="1000" ph="1"/>
      <c r="E69" s="1000" ph="1"/>
      <c r="F69" s="1001" ph="1"/>
      <c r="G69" s="1008">
        <f>②内訳!O18</f>
        <v>0</v>
      </c>
      <c r="H69" s="742"/>
      <c r="I69" s="742"/>
      <c r="J69" s="742"/>
      <c r="K69" s="1003"/>
      <c r="L69" s="1009">
        <f t="shared" si="0"/>
        <v>0</v>
      </c>
      <c r="M69" s="742"/>
      <c r="N69" s="742"/>
      <c r="O69" s="742"/>
      <c r="P69" s="742"/>
      <c r="Q69" s="742" t="e">
        <f>'③細目表（提出）'!F19</f>
        <v>#DIV/0!</v>
      </c>
      <c r="R69" s="742"/>
      <c r="S69" s="742"/>
      <c r="T69" s="742"/>
      <c r="U69" s="1003"/>
      <c r="V69" s="1002">
        <f>②内訳!S18</f>
        <v>0</v>
      </c>
      <c r="W69" s="742"/>
      <c r="X69" s="742"/>
      <c r="Y69" s="742"/>
      <c r="Z69" s="742"/>
      <c r="AA69" s="742" t="e">
        <f t="shared" si="1"/>
        <v>#DIV/0!</v>
      </c>
      <c r="AB69" s="742"/>
      <c r="AC69" s="742"/>
      <c r="AD69" s="742"/>
      <c r="AE69" s="1006"/>
      <c r="AF69" s="727"/>
      <c r="AG69" s="999">
        <v>36</v>
      </c>
      <c r="AH69" s="1000">
        <f>②内訳!L43</f>
        <v>0</v>
      </c>
      <c r="AI69" s="1000"/>
      <c r="AJ69" s="1000"/>
      <c r="AK69" s="1000"/>
      <c r="AL69" s="1001"/>
      <c r="AM69" s="1002">
        <f>②内訳!O43</f>
        <v>0</v>
      </c>
      <c r="AN69" s="742"/>
      <c r="AO69" s="742"/>
      <c r="AP69" s="742"/>
      <c r="AQ69" s="1003"/>
      <c r="AR69" s="1002">
        <f t="shared" si="2"/>
        <v>0</v>
      </c>
      <c r="AS69" s="742"/>
      <c r="AT69" s="742"/>
      <c r="AU69" s="742"/>
      <c r="AV69" s="742"/>
      <c r="AW69" s="742" t="e">
        <f>'③細目表（提出）'!F44</f>
        <v>#DIV/0!</v>
      </c>
      <c r="AX69" s="742"/>
      <c r="AY69" s="742"/>
      <c r="AZ69" s="742"/>
      <c r="BA69" s="1003"/>
      <c r="BB69" s="1004">
        <f>②内訳!S43</f>
        <v>0</v>
      </c>
      <c r="BC69" s="1005"/>
      <c r="BD69" s="1005"/>
      <c r="BE69" s="1005"/>
      <c r="BF69" s="1005"/>
      <c r="BG69" s="742" t="e">
        <f t="shared" si="3"/>
        <v>#DIV/0!</v>
      </c>
      <c r="BH69" s="742"/>
      <c r="BI69" s="742"/>
      <c r="BJ69" s="742"/>
      <c r="BK69" s="1006"/>
      <c r="BR69" s="704"/>
      <c r="BS69" s="704"/>
      <c r="CX69" s="708"/>
      <c r="CY69" s="709"/>
    </row>
    <row r="70" spans="1:103" ht="26.1" customHeight="1">
      <c r="A70" s="1007">
        <v>12</v>
      </c>
      <c r="B70" s="1000">
        <f>②内訳!L19</f>
        <v>0</v>
      </c>
      <c r="C70" s="1000" ph="1"/>
      <c r="D70" s="1000" ph="1"/>
      <c r="E70" s="1000" ph="1"/>
      <c r="F70" s="1001" ph="1"/>
      <c r="G70" s="1008">
        <f>②内訳!O19</f>
        <v>0</v>
      </c>
      <c r="H70" s="742"/>
      <c r="I70" s="742"/>
      <c r="J70" s="742"/>
      <c r="K70" s="1003"/>
      <c r="L70" s="1009">
        <f t="shared" si="0"/>
        <v>0</v>
      </c>
      <c r="M70" s="742"/>
      <c r="N70" s="742"/>
      <c r="O70" s="742"/>
      <c r="P70" s="742"/>
      <c r="Q70" s="742" t="e">
        <f>'③細目表（提出）'!F20</f>
        <v>#DIV/0!</v>
      </c>
      <c r="R70" s="742"/>
      <c r="S70" s="742"/>
      <c r="T70" s="742"/>
      <c r="U70" s="1003"/>
      <c r="V70" s="1002">
        <f>②内訳!S19</f>
        <v>0</v>
      </c>
      <c r="W70" s="742"/>
      <c r="X70" s="742"/>
      <c r="Y70" s="742"/>
      <c r="Z70" s="742"/>
      <c r="AA70" s="742" t="e">
        <f t="shared" si="1"/>
        <v>#DIV/0!</v>
      </c>
      <c r="AB70" s="742"/>
      <c r="AC70" s="742"/>
      <c r="AD70" s="742"/>
      <c r="AE70" s="1006"/>
      <c r="AF70" s="727"/>
      <c r="AG70" s="999">
        <v>37</v>
      </c>
      <c r="AH70" s="1000">
        <f>②内訳!L44</f>
        <v>0</v>
      </c>
      <c r="AI70" s="1000"/>
      <c r="AJ70" s="1000"/>
      <c r="AK70" s="1000"/>
      <c r="AL70" s="1001"/>
      <c r="AM70" s="1002">
        <f>②内訳!O44</f>
        <v>0</v>
      </c>
      <c r="AN70" s="742"/>
      <c r="AO70" s="742"/>
      <c r="AP70" s="742"/>
      <c r="AQ70" s="1003"/>
      <c r="AR70" s="1002">
        <f t="shared" si="2"/>
        <v>0</v>
      </c>
      <c r="AS70" s="742"/>
      <c r="AT70" s="742"/>
      <c r="AU70" s="742"/>
      <c r="AV70" s="742"/>
      <c r="AW70" s="742" t="e">
        <f>'③細目表（提出）'!F45</f>
        <v>#DIV/0!</v>
      </c>
      <c r="AX70" s="742"/>
      <c r="AY70" s="742"/>
      <c r="AZ70" s="742"/>
      <c r="BA70" s="1003"/>
      <c r="BB70" s="1004">
        <f>②内訳!S44</f>
        <v>0</v>
      </c>
      <c r="BC70" s="1005"/>
      <c r="BD70" s="1005"/>
      <c r="BE70" s="1005"/>
      <c r="BF70" s="1005"/>
      <c r="BG70" s="742" t="e">
        <f t="shared" si="3"/>
        <v>#DIV/0!</v>
      </c>
      <c r="BH70" s="742"/>
      <c r="BI70" s="742"/>
      <c r="BJ70" s="742"/>
      <c r="BK70" s="1006"/>
      <c r="BR70" s="704"/>
      <c r="BS70" s="704"/>
      <c r="CX70" s="708"/>
      <c r="CY70" s="709"/>
    </row>
    <row r="71" spans="1:103" ht="26.1" customHeight="1">
      <c r="A71" s="1007">
        <v>13</v>
      </c>
      <c r="B71" s="1000">
        <f>②内訳!L20</f>
        <v>0</v>
      </c>
      <c r="C71" s="1000" ph="1"/>
      <c r="D71" s="1000" ph="1"/>
      <c r="E71" s="1000" ph="1"/>
      <c r="F71" s="1001" ph="1"/>
      <c r="G71" s="1008">
        <f>②内訳!O20</f>
        <v>0</v>
      </c>
      <c r="H71" s="742"/>
      <c r="I71" s="742"/>
      <c r="J71" s="742"/>
      <c r="K71" s="1003"/>
      <c r="L71" s="1009">
        <f t="shared" si="0"/>
        <v>0</v>
      </c>
      <c r="M71" s="742"/>
      <c r="N71" s="742"/>
      <c r="O71" s="742"/>
      <c r="P71" s="742"/>
      <c r="Q71" s="742" t="e">
        <f>'③細目表（提出）'!F21</f>
        <v>#DIV/0!</v>
      </c>
      <c r="R71" s="742"/>
      <c r="S71" s="742"/>
      <c r="T71" s="742"/>
      <c r="U71" s="1003"/>
      <c r="V71" s="1002">
        <f>②内訳!S20</f>
        <v>0</v>
      </c>
      <c r="W71" s="742"/>
      <c r="X71" s="742"/>
      <c r="Y71" s="742"/>
      <c r="Z71" s="742"/>
      <c r="AA71" s="742" t="e">
        <f t="shared" si="1"/>
        <v>#DIV/0!</v>
      </c>
      <c r="AB71" s="742"/>
      <c r="AC71" s="742"/>
      <c r="AD71" s="742"/>
      <c r="AE71" s="1006"/>
      <c r="AF71" s="727"/>
      <c r="AG71" s="999">
        <v>38</v>
      </c>
      <c r="AH71" s="1000">
        <f>②内訳!L45</f>
        <v>0</v>
      </c>
      <c r="AI71" s="1000"/>
      <c r="AJ71" s="1000"/>
      <c r="AK71" s="1000"/>
      <c r="AL71" s="1001"/>
      <c r="AM71" s="1002">
        <f>②内訳!O45</f>
        <v>0</v>
      </c>
      <c r="AN71" s="742"/>
      <c r="AO71" s="742"/>
      <c r="AP71" s="742"/>
      <c r="AQ71" s="1003"/>
      <c r="AR71" s="1002">
        <f t="shared" si="2"/>
        <v>0</v>
      </c>
      <c r="AS71" s="742"/>
      <c r="AT71" s="742"/>
      <c r="AU71" s="742"/>
      <c r="AV71" s="742"/>
      <c r="AW71" s="742" t="e">
        <f>'③細目表（提出）'!F46</f>
        <v>#DIV/0!</v>
      </c>
      <c r="AX71" s="742"/>
      <c r="AY71" s="742"/>
      <c r="AZ71" s="742"/>
      <c r="BA71" s="1003"/>
      <c r="BB71" s="1004">
        <f>②内訳!S45</f>
        <v>0</v>
      </c>
      <c r="BC71" s="1005"/>
      <c r="BD71" s="1005"/>
      <c r="BE71" s="1005"/>
      <c r="BF71" s="1005"/>
      <c r="BG71" s="742" t="e">
        <f t="shared" si="3"/>
        <v>#DIV/0!</v>
      </c>
      <c r="BH71" s="742"/>
      <c r="BI71" s="742"/>
      <c r="BJ71" s="742"/>
      <c r="BK71" s="1006"/>
      <c r="BR71" s="704"/>
      <c r="BS71" s="704"/>
      <c r="CX71" s="708"/>
      <c r="CY71" s="709"/>
    </row>
    <row r="72" spans="1:103" ht="26.1" customHeight="1">
      <c r="A72" s="1007">
        <v>14</v>
      </c>
      <c r="B72" s="1000">
        <f>②内訳!L21</f>
        <v>0</v>
      </c>
      <c r="C72" s="1000" ph="1"/>
      <c r="D72" s="1000" ph="1"/>
      <c r="E72" s="1000" ph="1"/>
      <c r="F72" s="1001" ph="1"/>
      <c r="G72" s="1008">
        <f>②内訳!O21</f>
        <v>0</v>
      </c>
      <c r="H72" s="742"/>
      <c r="I72" s="742"/>
      <c r="J72" s="742"/>
      <c r="K72" s="1003"/>
      <c r="L72" s="1009">
        <f t="shared" si="0"/>
        <v>0</v>
      </c>
      <c r="M72" s="742"/>
      <c r="N72" s="742"/>
      <c r="O72" s="742"/>
      <c r="P72" s="742"/>
      <c r="Q72" s="742" t="e">
        <f>'③細目表（提出）'!F22</f>
        <v>#DIV/0!</v>
      </c>
      <c r="R72" s="742"/>
      <c r="S72" s="742"/>
      <c r="T72" s="742"/>
      <c r="U72" s="1003"/>
      <c r="V72" s="1002">
        <f>②内訳!S21</f>
        <v>0</v>
      </c>
      <c r="W72" s="742"/>
      <c r="X72" s="742"/>
      <c r="Y72" s="742"/>
      <c r="Z72" s="742"/>
      <c r="AA72" s="742" t="e">
        <f t="shared" si="1"/>
        <v>#DIV/0!</v>
      </c>
      <c r="AB72" s="742"/>
      <c r="AC72" s="742"/>
      <c r="AD72" s="742"/>
      <c r="AE72" s="1006"/>
      <c r="AF72" s="727"/>
      <c r="AG72" s="999">
        <v>39</v>
      </c>
      <c r="AH72" s="1000">
        <f>②内訳!L46</f>
        <v>0</v>
      </c>
      <c r="AI72" s="1000"/>
      <c r="AJ72" s="1000"/>
      <c r="AK72" s="1000"/>
      <c r="AL72" s="1001"/>
      <c r="AM72" s="1002">
        <f>②内訳!O46</f>
        <v>0</v>
      </c>
      <c r="AN72" s="742"/>
      <c r="AO72" s="742"/>
      <c r="AP72" s="742"/>
      <c r="AQ72" s="1003"/>
      <c r="AR72" s="1002">
        <f t="shared" si="2"/>
        <v>0</v>
      </c>
      <c r="AS72" s="742"/>
      <c r="AT72" s="742"/>
      <c r="AU72" s="742"/>
      <c r="AV72" s="742"/>
      <c r="AW72" s="742" t="e">
        <f>'③細目表（提出）'!F47</f>
        <v>#DIV/0!</v>
      </c>
      <c r="AX72" s="742"/>
      <c r="AY72" s="742"/>
      <c r="AZ72" s="742"/>
      <c r="BA72" s="1003"/>
      <c r="BB72" s="1004">
        <f>②内訳!S46</f>
        <v>0</v>
      </c>
      <c r="BC72" s="1005"/>
      <c r="BD72" s="1005"/>
      <c r="BE72" s="1005"/>
      <c r="BF72" s="1005"/>
      <c r="BG72" s="742" t="e">
        <f t="shared" si="3"/>
        <v>#DIV/0!</v>
      </c>
      <c r="BH72" s="742"/>
      <c r="BI72" s="742"/>
      <c r="BJ72" s="742"/>
      <c r="BK72" s="1006"/>
      <c r="BR72" s="704"/>
      <c r="BS72" s="704"/>
      <c r="CX72" s="708"/>
      <c r="CY72" s="709"/>
    </row>
    <row r="73" spans="1:103" ht="26.1" customHeight="1">
      <c r="A73" s="1007">
        <v>15</v>
      </c>
      <c r="B73" s="1000">
        <f>②内訳!L22</f>
        <v>0</v>
      </c>
      <c r="C73" s="1000" ph="1"/>
      <c r="D73" s="1000" ph="1"/>
      <c r="E73" s="1000" ph="1"/>
      <c r="F73" s="1001" ph="1"/>
      <c r="G73" s="1008">
        <f>②内訳!O22</f>
        <v>0</v>
      </c>
      <c r="H73" s="742"/>
      <c r="I73" s="742"/>
      <c r="J73" s="742"/>
      <c r="K73" s="1003"/>
      <c r="L73" s="1009">
        <f t="shared" si="0"/>
        <v>0</v>
      </c>
      <c r="M73" s="742"/>
      <c r="N73" s="742"/>
      <c r="O73" s="742"/>
      <c r="P73" s="742"/>
      <c r="Q73" s="742" t="e">
        <f>'③細目表（提出）'!F23</f>
        <v>#DIV/0!</v>
      </c>
      <c r="R73" s="742"/>
      <c r="S73" s="742"/>
      <c r="T73" s="742"/>
      <c r="U73" s="1003"/>
      <c r="V73" s="1002">
        <f>②内訳!S22</f>
        <v>0</v>
      </c>
      <c r="W73" s="742"/>
      <c r="X73" s="742"/>
      <c r="Y73" s="742"/>
      <c r="Z73" s="742"/>
      <c r="AA73" s="742" t="e">
        <f t="shared" si="1"/>
        <v>#DIV/0!</v>
      </c>
      <c r="AB73" s="742"/>
      <c r="AC73" s="742"/>
      <c r="AD73" s="742"/>
      <c r="AE73" s="1006"/>
      <c r="AF73" s="727"/>
      <c r="AG73" s="999">
        <v>40</v>
      </c>
      <c r="AH73" s="1000">
        <f>②内訳!L47</f>
        <v>0</v>
      </c>
      <c r="AI73" s="1000"/>
      <c r="AJ73" s="1000"/>
      <c r="AK73" s="1000"/>
      <c r="AL73" s="1001"/>
      <c r="AM73" s="1002">
        <f>②内訳!O47</f>
        <v>0</v>
      </c>
      <c r="AN73" s="742"/>
      <c r="AO73" s="742"/>
      <c r="AP73" s="742"/>
      <c r="AQ73" s="1003"/>
      <c r="AR73" s="1002">
        <f t="shared" si="2"/>
        <v>0</v>
      </c>
      <c r="AS73" s="742"/>
      <c r="AT73" s="742"/>
      <c r="AU73" s="742"/>
      <c r="AV73" s="742"/>
      <c r="AW73" s="742" t="e">
        <f>'③細目表（提出）'!F48</f>
        <v>#DIV/0!</v>
      </c>
      <c r="AX73" s="742"/>
      <c r="AY73" s="742"/>
      <c r="AZ73" s="742"/>
      <c r="BA73" s="1003"/>
      <c r="BB73" s="1004">
        <f>②内訳!S47</f>
        <v>0</v>
      </c>
      <c r="BC73" s="1005"/>
      <c r="BD73" s="1005"/>
      <c r="BE73" s="1005"/>
      <c r="BF73" s="1005"/>
      <c r="BG73" s="742" t="e">
        <f t="shared" si="3"/>
        <v>#DIV/0!</v>
      </c>
      <c r="BH73" s="742"/>
      <c r="BI73" s="742"/>
      <c r="BJ73" s="742"/>
      <c r="BK73" s="1006"/>
      <c r="BR73" s="704"/>
      <c r="BS73" s="704"/>
      <c r="CX73" s="708"/>
      <c r="CY73" s="709"/>
    </row>
    <row r="74" spans="1:103" ht="26.1" customHeight="1">
      <c r="A74" s="1007">
        <v>16</v>
      </c>
      <c r="B74" s="1000">
        <f>②内訳!L23</f>
        <v>0</v>
      </c>
      <c r="C74" s="1000" ph="1"/>
      <c r="D74" s="1000" ph="1"/>
      <c r="E74" s="1000" ph="1"/>
      <c r="F74" s="1001" ph="1"/>
      <c r="G74" s="1008">
        <f>②内訳!O23</f>
        <v>0</v>
      </c>
      <c r="H74" s="742"/>
      <c r="I74" s="742"/>
      <c r="J74" s="742"/>
      <c r="K74" s="1003"/>
      <c r="L74" s="1009">
        <f t="shared" si="0"/>
        <v>0</v>
      </c>
      <c r="M74" s="742"/>
      <c r="N74" s="742"/>
      <c r="O74" s="742"/>
      <c r="P74" s="742"/>
      <c r="Q74" s="742" t="e">
        <f>'③細目表（提出）'!F24</f>
        <v>#DIV/0!</v>
      </c>
      <c r="R74" s="742"/>
      <c r="S74" s="742"/>
      <c r="T74" s="742"/>
      <c r="U74" s="1003"/>
      <c r="V74" s="1002">
        <f>②内訳!S23</f>
        <v>0</v>
      </c>
      <c r="W74" s="742"/>
      <c r="X74" s="742"/>
      <c r="Y74" s="742"/>
      <c r="Z74" s="742"/>
      <c r="AA74" s="742" t="e">
        <f t="shared" si="1"/>
        <v>#DIV/0!</v>
      </c>
      <c r="AB74" s="742"/>
      <c r="AC74" s="742"/>
      <c r="AD74" s="742"/>
      <c r="AE74" s="1006"/>
      <c r="AF74" s="727"/>
      <c r="AG74" s="999">
        <v>41</v>
      </c>
      <c r="AH74" s="1000">
        <f>②内訳!L48</f>
        <v>0</v>
      </c>
      <c r="AI74" s="1000"/>
      <c r="AJ74" s="1000"/>
      <c r="AK74" s="1000"/>
      <c r="AL74" s="1001"/>
      <c r="AM74" s="1002">
        <f>②内訳!O48</f>
        <v>0</v>
      </c>
      <c r="AN74" s="742"/>
      <c r="AO74" s="742"/>
      <c r="AP74" s="742"/>
      <c r="AQ74" s="1003"/>
      <c r="AR74" s="1002">
        <f t="shared" si="2"/>
        <v>0</v>
      </c>
      <c r="AS74" s="742"/>
      <c r="AT74" s="742"/>
      <c r="AU74" s="742"/>
      <c r="AV74" s="742"/>
      <c r="AW74" s="742" t="e">
        <f>'③細目表（提出）'!F49</f>
        <v>#DIV/0!</v>
      </c>
      <c r="AX74" s="742"/>
      <c r="AY74" s="742"/>
      <c r="AZ74" s="742"/>
      <c r="BA74" s="1003"/>
      <c r="BB74" s="1004">
        <f>②内訳!S48</f>
        <v>0</v>
      </c>
      <c r="BC74" s="1005"/>
      <c r="BD74" s="1005"/>
      <c r="BE74" s="1005"/>
      <c r="BF74" s="1005"/>
      <c r="BG74" s="742" t="e">
        <f t="shared" si="3"/>
        <v>#DIV/0!</v>
      </c>
      <c r="BH74" s="742"/>
      <c r="BI74" s="742"/>
      <c r="BJ74" s="742"/>
      <c r="BK74" s="1006"/>
      <c r="BR74" s="704"/>
      <c r="BS74" s="704"/>
      <c r="CX74" s="708"/>
      <c r="CY74" s="709"/>
    </row>
    <row r="75" spans="1:103" ht="26.1" customHeight="1">
      <c r="A75" s="1007">
        <v>17</v>
      </c>
      <c r="B75" s="1000">
        <f>②内訳!L24</f>
        <v>0</v>
      </c>
      <c r="C75" s="1000" ph="1"/>
      <c r="D75" s="1000" ph="1"/>
      <c r="E75" s="1000" ph="1"/>
      <c r="F75" s="1001" ph="1"/>
      <c r="G75" s="1008">
        <f>②内訳!O24</f>
        <v>0</v>
      </c>
      <c r="H75" s="742"/>
      <c r="I75" s="742"/>
      <c r="J75" s="742"/>
      <c r="K75" s="1003"/>
      <c r="L75" s="1009">
        <f t="shared" si="0"/>
        <v>0</v>
      </c>
      <c r="M75" s="742"/>
      <c r="N75" s="742"/>
      <c r="O75" s="742"/>
      <c r="P75" s="742"/>
      <c r="Q75" s="742" t="e">
        <f>'③細目表（提出）'!F25</f>
        <v>#DIV/0!</v>
      </c>
      <c r="R75" s="742"/>
      <c r="S75" s="742"/>
      <c r="T75" s="742"/>
      <c r="U75" s="1003"/>
      <c r="V75" s="1002">
        <f>②内訳!S24</f>
        <v>0</v>
      </c>
      <c r="W75" s="742"/>
      <c r="X75" s="742"/>
      <c r="Y75" s="742"/>
      <c r="Z75" s="742"/>
      <c r="AA75" s="742" t="e">
        <f t="shared" si="1"/>
        <v>#DIV/0!</v>
      </c>
      <c r="AB75" s="742"/>
      <c r="AC75" s="742"/>
      <c r="AD75" s="742"/>
      <c r="AE75" s="1006"/>
      <c r="AF75" s="727"/>
      <c r="AG75" s="999">
        <v>42</v>
      </c>
      <c r="AH75" s="1000">
        <f>②内訳!L49</f>
        <v>0</v>
      </c>
      <c r="AI75" s="1000"/>
      <c r="AJ75" s="1000"/>
      <c r="AK75" s="1000"/>
      <c r="AL75" s="1001"/>
      <c r="AM75" s="1002">
        <f>②内訳!O49</f>
        <v>0</v>
      </c>
      <c r="AN75" s="742"/>
      <c r="AO75" s="742"/>
      <c r="AP75" s="742"/>
      <c r="AQ75" s="1003"/>
      <c r="AR75" s="1002">
        <f t="shared" si="2"/>
        <v>0</v>
      </c>
      <c r="AS75" s="742"/>
      <c r="AT75" s="742"/>
      <c r="AU75" s="742"/>
      <c r="AV75" s="742"/>
      <c r="AW75" s="742" t="e">
        <f>'③細目表（提出）'!F50</f>
        <v>#DIV/0!</v>
      </c>
      <c r="AX75" s="742"/>
      <c r="AY75" s="742"/>
      <c r="AZ75" s="742"/>
      <c r="BA75" s="1003"/>
      <c r="BB75" s="1004">
        <f>②内訳!S49</f>
        <v>0</v>
      </c>
      <c r="BC75" s="1005"/>
      <c r="BD75" s="1005"/>
      <c r="BE75" s="1005"/>
      <c r="BF75" s="1005"/>
      <c r="BG75" s="742" t="e">
        <f t="shared" si="3"/>
        <v>#DIV/0!</v>
      </c>
      <c r="BH75" s="742"/>
      <c r="BI75" s="742"/>
      <c r="BJ75" s="742"/>
      <c r="BK75" s="1006"/>
      <c r="BR75" s="704"/>
      <c r="BS75" s="704"/>
      <c r="CX75" s="708"/>
      <c r="CY75" s="709"/>
    </row>
    <row r="76" spans="1:103" ht="26.1" customHeight="1">
      <c r="A76" s="1007">
        <v>18</v>
      </c>
      <c r="B76" s="1000">
        <f>②内訳!L25</f>
        <v>0</v>
      </c>
      <c r="C76" s="1000" ph="1"/>
      <c r="D76" s="1000" ph="1"/>
      <c r="E76" s="1000" ph="1"/>
      <c r="F76" s="1001" ph="1"/>
      <c r="G76" s="1008">
        <f>②内訳!O25</f>
        <v>0</v>
      </c>
      <c r="H76" s="742"/>
      <c r="I76" s="742"/>
      <c r="J76" s="742"/>
      <c r="K76" s="1003"/>
      <c r="L76" s="1009">
        <f t="shared" si="0"/>
        <v>0</v>
      </c>
      <c r="M76" s="742"/>
      <c r="N76" s="742"/>
      <c r="O76" s="742"/>
      <c r="P76" s="742"/>
      <c r="Q76" s="742" t="e">
        <f>'③細目表（提出）'!F26</f>
        <v>#DIV/0!</v>
      </c>
      <c r="R76" s="742"/>
      <c r="S76" s="742"/>
      <c r="T76" s="742"/>
      <c r="U76" s="1003"/>
      <c r="V76" s="1002">
        <f>②内訳!S25</f>
        <v>0</v>
      </c>
      <c r="W76" s="742"/>
      <c r="X76" s="742"/>
      <c r="Y76" s="742"/>
      <c r="Z76" s="742"/>
      <c r="AA76" s="742" t="e">
        <f t="shared" si="1"/>
        <v>#DIV/0!</v>
      </c>
      <c r="AB76" s="742"/>
      <c r="AC76" s="742"/>
      <c r="AD76" s="742"/>
      <c r="AE76" s="1006"/>
      <c r="AF76" s="727"/>
      <c r="AG76" s="999">
        <v>43</v>
      </c>
      <c r="AH76" s="1000">
        <f>②内訳!L50</f>
        <v>0</v>
      </c>
      <c r="AI76" s="1000"/>
      <c r="AJ76" s="1000"/>
      <c r="AK76" s="1000"/>
      <c r="AL76" s="1001"/>
      <c r="AM76" s="1002">
        <f>②内訳!O50</f>
        <v>0</v>
      </c>
      <c r="AN76" s="742"/>
      <c r="AO76" s="742"/>
      <c r="AP76" s="742"/>
      <c r="AQ76" s="1003"/>
      <c r="AR76" s="1002">
        <f t="shared" si="2"/>
        <v>0</v>
      </c>
      <c r="AS76" s="742"/>
      <c r="AT76" s="742"/>
      <c r="AU76" s="742"/>
      <c r="AV76" s="742"/>
      <c r="AW76" s="742" t="e">
        <f>'③細目表（提出）'!F51</f>
        <v>#DIV/0!</v>
      </c>
      <c r="AX76" s="742"/>
      <c r="AY76" s="742"/>
      <c r="AZ76" s="742"/>
      <c r="BA76" s="1003"/>
      <c r="BB76" s="1004">
        <f>②内訳!S50</f>
        <v>0</v>
      </c>
      <c r="BC76" s="1005"/>
      <c r="BD76" s="1005"/>
      <c r="BE76" s="1005"/>
      <c r="BF76" s="1005"/>
      <c r="BG76" s="742" t="e">
        <f t="shared" si="3"/>
        <v>#DIV/0!</v>
      </c>
      <c r="BH76" s="742"/>
      <c r="BI76" s="742"/>
      <c r="BJ76" s="742"/>
      <c r="BK76" s="1006"/>
      <c r="BR76" s="704"/>
      <c r="BS76" s="704"/>
      <c r="CX76" s="708"/>
      <c r="CY76" s="709"/>
    </row>
    <row r="77" spans="1:103" ht="26.1" customHeight="1">
      <c r="A77" s="1007">
        <v>19</v>
      </c>
      <c r="B77" s="1000">
        <f>②内訳!L26</f>
        <v>0</v>
      </c>
      <c r="C77" s="1000" ph="1"/>
      <c r="D77" s="1000" ph="1"/>
      <c r="E77" s="1000" ph="1"/>
      <c r="F77" s="1001" ph="1"/>
      <c r="G77" s="1008">
        <f>②内訳!O26</f>
        <v>0</v>
      </c>
      <c r="H77" s="742"/>
      <c r="I77" s="742"/>
      <c r="J77" s="742"/>
      <c r="K77" s="1003"/>
      <c r="L77" s="1009">
        <f t="shared" si="0"/>
        <v>0</v>
      </c>
      <c r="M77" s="742"/>
      <c r="N77" s="742"/>
      <c r="O77" s="742"/>
      <c r="P77" s="742"/>
      <c r="Q77" s="742" t="e">
        <f>'③細目表（提出）'!F27</f>
        <v>#DIV/0!</v>
      </c>
      <c r="R77" s="742"/>
      <c r="S77" s="742"/>
      <c r="T77" s="742"/>
      <c r="U77" s="1003"/>
      <c r="V77" s="1002">
        <f>②内訳!S26</f>
        <v>0</v>
      </c>
      <c r="W77" s="742"/>
      <c r="X77" s="742"/>
      <c r="Y77" s="742"/>
      <c r="Z77" s="742"/>
      <c r="AA77" s="742" t="e">
        <f t="shared" si="1"/>
        <v>#DIV/0!</v>
      </c>
      <c r="AB77" s="742"/>
      <c r="AC77" s="742"/>
      <c r="AD77" s="742"/>
      <c r="AE77" s="1006"/>
      <c r="AF77" s="727"/>
      <c r="AG77" s="999">
        <v>44</v>
      </c>
      <c r="AH77" s="1000">
        <f>②内訳!L51</f>
        <v>0</v>
      </c>
      <c r="AI77" s="1000"/>
      <c r="AJ77" s="1000"/>
      <c r="AK77" s="1000"/>
      <c r="AL77" s="1001"/>
      <c r="AM77" s="1002">
        <f>②内訳!O51</f>
        <v>0</v>
      </c>
      <c r="AN77" s="742"/>
      <c r="AO77" s="742"/>
      <c r="AP77" s="742"/>
      <c r="AQ77" s="1003"/>
      <c r="AR77" s="1002">
        <f t="shared" si="2"/>
        <v>0</v>
      </c>
      <c r="AS77" s="742"/>
      <c r="AT77" s="742"/>
      <c r="AU77" s="742"/>
      <c r="AV77" s="742"/>
      <c r="AW77" s="742" t="e">
        <f>'③細目表（提出）'!F52</f>
        <v>#DIV/0!</v>
      </c>
      <c r="AX77" s="742"/>
      <c r="AY77" s="742"/>
      <c r="AZ77" s="742"/>
      <c r="BA77" s="1003"/>
      <c r="BB77" s="1004">
        <f>②内訳!S51</f>
        <v>0</v>
      </c>
      <c r="BC77" s="1005"/>
      <c r="BD77" s="1005"/>
      <c r="BE77" s="1005"/>
      <c r="BF77" s="1005"/>
      <c r="BG77" s="742" t="e">
        <f t="shared" si="3"/>
        <v>#DIV/0!</v>
      </c>
      <c r="BH77" s="742"/>
      <c r="BI77" s="742"/>
      <c r="BJ77" s="742"/>
      <c r="BK77" s="1006"/>
      <c r="BR77" s="704"/>
      <c r="BS77" s="704"/>
      <c r="CX77" s="708"/>
      <c r="CY77" s="709"/>
    </row>
    <row r="78" spans="1:103" ht="26.1" customHeight="1">
      <c r="A78" s="1007">
        <v>20</v>
      </c>
      <c r="B78" s="1000">
        <f>②内訳!L27</f>
        <v>0</v>
      </c>
      <c r="C78" s="1000" ph="1"/>
      <c r="D78" s="1000" ph="1"/>
      <c r="E78" s="1000" ph="1"/>
      <c r="F78" s="1001" ph="1"/>
      <c r="G78" s="1008">
        <f>②内訳!O27</f>
        <v>0</v>
      </c>
      <c r="H78" s="742"/>
      <c r="I78" s="742"/>
      <c r="J78" s="742"/>
      <c r="K78" s="1003"/>
      <c r="L78" s="1009">
        <f t="shared" si="0"/>
        <v>0</v>
      </c>
      <c r="M78" s="742"/>
      <c r="N78" s="742"/>
      <c r="O78" s="742"/>
      <c r="P78" s="742"/>
      <c r="Q78" s="742" t="e">
        <f>'③細目表（提出）'!F28</f>
        <v>#DIV/0!</v>
      </c>
      <c r="R78" s="742"/>
      <c r="S78" s="742"/>
      <c r="T78" s="742"/>
      <c r="U78" s="1003"/>
      <c r="V78" s="1002">
        <f>②内訳!S27</f>
        <v>0</v>
      </c>
      <c r="W78" s="742"/>
      <c r="X78" s="742"/>
      <c r="Y78" s="742"/>
      <c r="Z78" s="742"/>
      <c r="AA78" s="742" t="e">
        <f t="shared" si="1"/>
        <v>#DIV/0!</v>
      </c>
      <c r="AB78" s="742"/>
      <c r="AC78" s="742"/>
      <c r="AD78" s="742"/>
      <c r="AE78" s="1006"/>
      <c r="AF78" s="727"/>
      <c r="AG78" s="1010">
        <v>45</v>
      </c>
      <c r="AH78" s="1011">
        <f>②内訳!L52</f>
        <v>0</v>
      </c>
      <c r="AI78" s="1011"/>
      <c r="AJ78" s="1011"/>
      <c r="AK78" s="1011"/>
      <c r="AL78" s="1012"/>
      <c r="AM78" s="1013">
        <f>②内訳!O52</f>
        <v>0</v>
      </c>
      <c r="AN78" s="1014"/>
      <c r="AO78" s="1014"/>
      <c r="AP78" s="1014"/>
      <c r="AQ78" s="1015"/>
      <c r="AR78" s="1013">
        <f t="shared" si="2"/>
        <v>0</v>
      </c>
      <c r="AS78" s="1014"/>
      <c r="AT78" s="1014"/>
      <c r="AU78" s="1014"/>
      <c r="AV78" s="1014"/>
      <c r="AW78" s="1014" t="e">
        <f>'③細目表（提出）'!F53</f>
        <v>#DIV/0!</v>
      </c>
      <c r="AX78" s="1014"/>
      <c r="AY78" s="1014"/>
      <c r="AZ78" s="1014"/>
      <c r="BA78" s="1015"/>
      <c r="BB78" s="1016">
        <f>②内訳!S52</f>
        <v>0</v>
      </c>
      <c r="BC78" s="1017"/>
      <c r="BD78" s="1017"/>
      <c r="BE78" s="1017"/>
      <c r="BF78" s="1017"/>
      <c r="BG78" s="1014" t="e">
        <f t="shared" si="3"/>
        <v>#DIV/0!</v>
      </c>
      <c r="BH78" s="1014"/>
      <c r="BI78" s="1014"/>
      <c r="BJ78" s="1014"/>
      <c r="BK78" s="1018"/>
      <c r="BR78" s="704"/>
      <c r="BS78" s="704"/>
      <c r="CX78" s="708"/>
      <c r="CY78" s="709"/>
    </row>
    <row r="79" spans="1:103" ht="26.1" customHeight="1">
      <c r="A79" s="1007">
        <v>21</v>
      </c>
      <c r="B79" s="1000">
        <f>②内訳!L28</f>
        <v>0</v>
      </c>
      <c r="C79" s="1000" ph="1"/>
      <c r="D79" s="1000" ph="1"/>
      <c r="E79" s="1000" ph="1"/>
      <c r="F79" s="1001" ph="1"/>
      <c r="G79" s="1008">
        <f>②内訳!O28</f>
        <v>0</v>
      </c>
      <c r="H79" s="742"/>
      <c r="I79" s="742"/>
      <c r="J79" s="742"/>
      <c r="K79" s="1003"/>
      <c r="L79" s="1009">
        <f t="shared" si="0"/>
        <v>0</v>
      </c>
      <c r="M79" s="742"/>
      <c r="N79" s="742"/>
      <c r="O79" s="742"/>
      <c r="P79" s="742"/>
      <c r="Q79" s="742" t="e">
        <f>'③細目表（提出）'!F29</f>
        <v>#DIV/0!</v>
      </c>
      <c r="R79" s="742"/>
      <c r="S79" s="742"/>
      <c r="T79" s="742"/>
      <c r="U79" s="1003"/>
      <c r="V79" s="1002">
        <f>②内訳!S28</f>
        <v>0</v>
      </c>
      <c r="W79" s="742"/>
      <c r="X79" s="742"/>
      <c r="Y79" s="742"/>
      <c r="Z79" s="742"/>
      <c r="AA79" s="742" t="e">
        <f t="shared" si="1"/>
        <v>#DIV/0!</v>
      </c>
      <c r="AB79" s="742"/>
      <c r="AC79" s="742"/>
      <c r="AD79" s="742"/>
      <c r="AE79" s="1006"/>
      <c r="AF79" s="727"/>
      <c r="AG79" s="1019" t="s">
        <v>282</v>
      </c>
      <c r="AH79" s="964"/>
      <c r="AI79" s="964"/>
      <c r="AJ79" s="964"/>
      <c r="AK79" s="964"/>
      <c r="AL79" s="965"/>
      <c r="AM79" s="1020">
        <f>IF(SUM(AM59:AQ78)=0,0,SUM(AM59:AQ78))</f>
        <v>0</v>
      </c>
      <c r="AN79" s="1020"/>
      <c r="AO79" s="1020"/>
      <c r="AP79" s="1020"/>
      <c r="AQ79" s="1021"/>
      <c r="AR79" s="1020">
        <f>IF(SUM(AR59:AV78)=0,0,SUM(AR59:AV78))</f>
        <v>0</v>
      </c>
      <c r="AS79" s="1020"/>
      <c r="AT79" s="1020"/>
      <c r="AU79" s="1020"/>
      <c r="AV79" s="996"/>
      <c r="AW79" s="1022" t="e">
        <f>IF(SUM(AW59:BA78)=0,0,SUM(AW59:BA78))</f>
        <v>#DIV/0!</v>
      </c>
      <c r="AX79" s="1020"/>
      <c r="AY79" s="1020"/>
      <c r="AZ79" s="1020"/>
      <c r="BA79" s="1021"/>
      <c r="BB79" s="1020">
        <f>IF(SUM(BB59:BF78)=0,0,SUM(BB59:BF78))</f>
        <v>0</v>
      </c>
      <c r="BC79" s="1020"/>
      <c r="BD79" s="1020"/>
      <c r="BE79" s="1020"/>
      <c r="BF79" s="996"/>
      <c r="BG79" s="1020" t="e">
        <f>IF(SUM(BG59:BK78)=0,0,SUM(BG59:BK78))</f>
        <v>#DIV/0!</v>
      </c>
      <c r="BH79" s="1020"/>
      <c r="BI79" s="1020"/>
      <c r="BJ79" s="1020"/>
      <c r="BK79" s="1023"/>
      <c r="BR79" s="704"/>
      <c r="BS79" s="704"/>
      <c r="CX79" s="708"/>
      <c r="CY79" s="709"/>
    </row>
    <row r="80" spans="1:103" ht="26.1" customHeight="1">
      <c r="A80" s="1007">
        <v>22</v>
      </c>
      <c r="B80" s="1000">
        <f>②内訳!L29</f>
        <v>0</v>
      </c>
      <c r="C80" s="1000" ph="1"/>
      <c r="D80" s="1000" ph="1"/>
      <c r="E80" s="1000" ph="1"/>
      <c r="F80" s="1001" ph="1"/>
      <c r="G80" s="1008">
        <f>②内訳!O29</f>
        <v>0</v>
      </c>
      <c r="H80" s="742"/>
      <c r="I80" s="742"/>
      <c r="J80" s="742"/>
      <c r="K80" s="1003"/>
      <c r="L80" s="1009">
        <f t="shared" si="0"/>
        <v>0</v>
      </c>
      <c r="M80" s="742"/>
      <c r="N80" s="742"/>
      <c r="O80" s="742"/>
      <c r="P80" s="742"/>
      <c r="Q80" s="742" t="e">
        <f>'③細目表（提出）'!F30</f>
        <v>#DIV/0!</v>
      </c>
      <c r="R80" s="742"/>
      <c r="S80" s="742"/>
      <c r="T80" s="742"/>
      <c r="U80" s="1003"/>
      <c r="V80" s="1002">
        <f>②内訳!S29</f>
        <v>0</v>
      </c>
      <c r="W80" s="742"/>
      <c r="X80" s="742"/>
      <c r="Y80" s="742"/>
      <c r="Z80" s="742"/>
      <c r="AA80" s="742" t="e">
        <f t="shared" si="1"/>
        <v>#DIV/0!</v>
      </c>
      <c r="AB80" s="742"/>
      <c r="AC80" s="742"/>
      <c r="AD80" s="742"/>
      <c r="AE80" s="1006"/>
      <c r="AF80" s="727"/>
      <c r="AG80" s="975"/>
      <c r="AH80" s="961"/>
      <c r="AI80" s="961"/>
      <c r="AJ80" s="961"/>
      <c r="AK80" s="961"/>
      <c r="AL80" s="976"/>
      <c r="AM80" s="1024"/>
      <c r="AN80" s="1024"/>
      <c r="AO80" s="1024"/>
      <c r="AP80" s="1024"/>
      <c r="AQ80" s="1025"/>
      <c r="AR80" s="1024"/>
      <c r="AS80" s="1024"/>
      <c r="AT80" s="1024"/>
      <c r="AU80" s="1024"/>
      <c r="AV80" s="1026"/>
      <c r="AW80" s="1027"/>
      <c r="AX80" s="1024"/>
      <c r="AY80" s="1024"/>
      <c r="AZ80" s="1024"/>
      <c r="BA80" s="1025"/>
      <c r="BB80" s="1024"/>
      <c r="BC80" s="1024"/>
      <c r="BD80" s="1024"/>
      <c r="BE80" s="1024"/>
      <c r="BF80" s="1026"/>
      <c r="BG80" s="1024"/>
      <c r="BH80" s="1024"/>
      <c r="BI80" s="1024"/>
      <c r="BJ80" s="1024"/>
      <c r="BK80" s="1028"/>
      <c r="BR80" s="704"/>
      <c r="BS80" s="704"/>
      <c r="CX80" s="708"/>
      <c r="CY80" s="709"/>
    </row>
    <row r="81" spans="1:103" ht="26.1" customHeight="1">
      <c r="A81" s="1007">
        <v>23</v>
      </c>
      <c r="B81" s="1029">
        <f>②内訳!L30</f>
        <v>0</v>
      </c>
      <c r="C81" s="1030" ph="1"/>
      <c r="D81" s="1030" ph="1"/>
      <c r="E81" s="1030" ph="1"/>
      <c r="F81" s="1031" ph="1"/>
      <c r="G81" s="1008">
        <f>②内訳!O30</f>
        <v>0</v>
      </c>
      <c r="H81" s="742"/>
      <c r="I81" s="742"/>
      <c r="J81" s="742"/>
      <c r="K81" s="1003"/>
      <c r="L81" s="1009">
        <f t="shared" si="0"/>
        <v>0</v>
      </c>
      <c r="M81" s="742"/>
      <c r="N81" s="742"/>
      <c r="O81" s="742"/>
      <c r="P81" s="742"/>
      <c r="Q81" s="742" t="e">
        <f>'③細目表（提出）'!F31</f>
        <v>#DIV/0!</v>
      </c>
      <c r="R81" s="742"/>
      <c r="S81" s="742"/>
      <c r="T81" s="742"/>
      <c r="U81" s="1003"/>
      <c r="V81" s="1009">
        <f>②内訳!S30</f>
        <v>0</v>
      </c>
      <c r="W81" s="742"/>
      <c r="X81" s="742"/>
      <c r="Y81" s="742"/>
      <c r="Z81" s="742"/>
      <c r="AA81" s="742" t="e">
        <f t="shared" si="1"/>
        <v>#DIV/0!</v>
      </c>
      <c r="AB81" s="742"/>
      <c r="AC81" s="742"/>
      <c r="AD81" s="742"/>
      <c r="AE81" s="1006"/>
      <c r="AF81" s="727"/>
      <c r="AI81" s="1032"/>
      <c r="AJ81" s="1032"/>
      <c r="AK81" s="1032"/>
      <c r="AL81" s="1032"/>
      <c r="AM81" s="1032"/>
      <c r="AN81" s="727"/>
      <c r="AO81" s="727"/>
      <c r="AP81" s="727"/>
      <c r="AQ81" s="727"/>
      <c r="AR81" s="727"/>
      <c r="AS81" s="727"/>
      <c r="AT81" s="727"/>
      <c r="AU81" s="727"/>
      <c r="AV81" s="727"/>
      <c r="AW81" s="727"/>
      <c r="AX81" s="727"/>
      <c r="AY81" s="727"/>
      <c r="AZ81" s="727"/>
      <c r="BA81" s="727"/>
      <c r="BB81" s="727"/>
      <c r="BC81" s="727"/>
      <c r="BD81" s="727"/>
      <c r="BE81" s="727"/>
      <c r="BF81" s="717"/>
      <c r="BG81" s="717"/>
      <c r="BH81" s="717"/>
      <c r="BI81" s="717"/>
      <c r="BJ81" s="717"/>
      <c r="BR81" s="704"/>
      <c r="BS81" s="704"/>
      <c r="CX81" s="708"/>
      <c r="CY81" s="709"/>
    </row>
    <row r="82" spans="1:103" ht="26.1" customHeight="1">
      <c r="A82" s="999">
        <v>24</v>
      </c>
      <c r="B82" s="1000">
        <f>②内訳!L31</f>
        <v>0</v>
      </c>
      <c r="C82" s="1000"/>
      <c r="D82" s="1000"/>
      <c r="E82" s="1000"/>
      <c r="F82" s="1001"/>
      <c r="G82" s="1002">
        <f>②内訳!O31</f>
        <v>0</v>
      </c>
      <c r="H82" s="742"/>
      <c r="I82" s="742"/>
      <c r="J82" s="742"/>
      <c r="K82" s="1003"/>
      <c r="L82" s="1009">
        <f t="shared" si="0"/>
        <v>0</v>
      </c>
      <c r="M82" s="742"/>
      <c r="N82" s="742"/>
      <c r="O82" s="742"/>
      <c r="P82" s="742"/>
      <c r="Q82" s="742" t="e">
        <f>'③細目表（提出）'!F32</f>
        <v>#DIV/0!</v>
      </c>
      <c r="R82" s="742"/>
      <c r="S82" s="742"/>
      <c r="T82" s="742"/>
      <c r="U82" s="1003"/>
      <c r="V82" s="1002">
        <f>②内訳!S31</f>
        <v>0</v>
      </c>
      <c r="W82" s="742"/>
      <c r="X82" s="742"/>
      <c r="Y82" s="742"/>
      <c r="Z82" s="742"/>
      <c r="AA82" s="742" t="e">
        <f t="shared" si="1"/>
        <v>#DIV/0!</v>
      </c>
      <c r="AB82" s="742"/>
      <c r="AC82" s="742"/>
      <c r="AD82" s="742"/>
      <c r="AE82" s="1006"/>
      <c r="AI82" s="704"/>
      <c r="BR82" s="704"/>
      <c r="BS82" s="704"/>
      <c r="CX82" s="708"/>
      <c r="CY82" s="709"/>
    </row>
    <row r="83" spans="1:103" ht="26.1" customHeight="1">
      <c r="A83" s="1033">
        <v>25</v>
      </c>
      <c r="B83" s="1034">
        <f>②内訳!L32</f>
        <v>0</v>
      </c>
      <c r="C83" s="1034"/>
      <c r="D83" s="1034"/>
      <c r="E83" s="1034"/>
      <c r="F83" s="1035"/>
      <c r="G83" s="1036">
        <f>②内訳!O32</f>
        <v>0</v>
      </c>
      <c r="H83" s="1037"/>
      <c r="I83" s="1037"/>
      <c r="J83" s="1037"/>
      <c r="K83" s="1038"/>
      <c r="L83" s="1036">
        <f t="shared" si="0"/>
        <v>0</v>
      </c>
      <c r="M83" s="1037"/>
      <c r="N83" s="1037"/>
      <c r="O83" s="1037"/>
      <c r="P83" s="1037"/>
      <c r="Q83" s="1037" t="e">
        <f>'③細目表（提出）'!F33</f>
        <v>#DIV/0!</v>
      </c>
      <c r="R83" s="1037"/>
      <c r="S83" s="1037"/>
      <c r="T83" s="1037"/>
      <c r="U83" s="1038"/>
      <c r="V83" s="1036">
        <f>②内訳!S32</f>
        <v>0</v>
      </c>
      <c r="W83" s="1037"/>
      <c r="X83" s="1037"/>
      <c r="Y83" s="1037"/>
      <c r="Z83" s="1037"/>
      <c r="AA83" s="1037" t="e">
        <f t="shared" si="1"/>
        <v>#DIV/0!</v>
      </c>
      <c r="AB83" s="1037"/>
      <c r="AC83" s="1037"/>
      <c r="AD83" s="1037"/>
      <c r="AE83" s="1039"/>
      <c r="AG83" s="1040" t="s">
        <v>342</v>
      </c>
      <c r="AH83" s="1041"/>
      <c r="AI83" s="1041"/>
      <c r="AJ83" s="1041"/>
      <c r="AK83" s="1041"/>
      <c r="AL83" s="1041"/>
      <c r="AM83" s="1042" t="e">
        <f>SUM(G84+AM79)</f>
        <v>#VALUE!</v>
      </c>
      <c r="AN83" s="1042"/>
      <c r="AO83" s="1042"/>
      <c r="AP83" s="1042"/>
      <c r="AQ83" s="1043"/>
      <c r="AR83" s="1042" t="e">
        <f>SUM(L84+AR79)</f>
        <v>#VALUE!</v>
      </c>
      <c r="AS83" s="1042"/>
      <c r="AT83" s="1042"/>
      <c r="AU83" s="1042"/>
      <c r="AV83" s="1044"/>
      <c r="AW83" s="1042" t="e">
        <f>SUM(Q84+AW79)</f>
        <v>#DIV/0!</v>
      </c>
      <c r="AX83" s="1042"/>
      <c r="AY83" s="1042"/>
      <c r="AZ83" s="1042"/>
      <c r="BA83" s="1043"/>
      <c r="BB83" s="1045" t="e">
        <f>SUM(V84+BB79)</f>
        <v>#VALUE!</v>
      </c>
      <c r="BC83" s="1042"/>
      <c r="BD83" s="1042"/>
      <c r="BE83" s="1042"/>
      <c r="BF83" s="1042"/>
      <c r="BG83" s="1042" t="e">
        <f>SUM(AA84+BG79)</f>
        <v>#DIV/0!</v>
      </c>
      <c r="BH83" s="1042"/>
      <c r="BI83" s="1042"/>
      <c r="BJ83" s="1042"/>
      <c r="BK83" s="1046"/>
      <c r="BR83" s="704"/>
      <c r="BS83" s="704"/>
      <c r="CX83" s="708"/>
      <c r="CY83" s="709"/>
    </row>
    <row r="84" spans="1:103" ht="9.9" customHeight="1">
      <c r="A84" s="969" t="str">
        <f>IF(AM79=0,"合計","NO1　計")</f>
        <v>合計</v>
      </c>
      <c r="B84" s="730"/>
      <c r="C84" s="730"/>
      <c r="D84" s="730"/>
      <c r="E84" s="730"/>
      <c r="F84" s="970"/>
      <c r="G84" s="1047" t="str">
        <f>IF(SUM(G59:K83)=0,"",SUM(G59:K83))</f>
        <v/>
      </c>
      <c r="H84" s="1048"/>
      <c r="I84" s="1048"/>
      <c r="J84" s="1048"/>
      <c r="K84" s="1049"/>
      <c r="L84" s="1050" t="str">
        <f>IF(SUM(L59:P83)=0,"",SUM(L59:P83))</f>
        <v/>
      </c>
      <c r="M84" s="1051"/>
      <c r="N84" s="1051"/>
      <c r="O84" s="1051"/>
      <c r="P84" s="1052"/>
      <c r="Q84" s="1053" t="e">
        <f>IF(SUM(Q59:U83)=0,"",SUM(Q59:U83))</f>
        <v>#DIV/0!</v>
      </c>
      <c r="R84" s="1054"/>
      <c r="S84" s="1054"/>
      <c r="T84" s="1054"/>
      <c r="U84" s="1055"/>
      <c r="V84" s="1050" t="str">
        <f>IF(SUM(V59:Z83)=0,"",SUM(V59:Z83))</f>
        <v/>
      </c>
      <c r="W84" s="1051"/>
      <c r="X84" s="1051"/>
      <c r="Y84" s="1051"/>
      <c r="Z84" s="1052"/>
      <c r="AA84" s="1053" t="e">
        <f>IF(SUM(AA59:AE83)=0,"",SUM(AA59:AE83))</f>
        <v>#DIV/0!</v>
      </c>
      <c r="AB84" s="1054"/>
      <c r="AC84" s="1054"/>
      <c r="AD84" s="1054"/>
      <c r="AE84" s="1054"/>
      <c r="AF84" s="727"/>
      <c r="AG84" s="1056"/>
      <c r="AH84" s="1057"/>
      <c r="AI84" s="1057"/>
      <c r="AJ84" s="1057"/>
      <c r="AK84" s="1057"/>
      <c r="AL84" s="1057"/>
      <c r="AM84" s="1058"/>
      <c r="AN84" s="1058"/>
      <c r="AO84" s="1058"/>
      <c r="AP84" s="1058"/>
      <c r="AQ84" s="1059"/>
      <c r="AR84" s="1058"/>
      <c r="AS84" s="1058"/>
      <c r="AT84" s="1058"/>
      <c r="AU84" s="1058"/>
      <c r="AV84" s="1060"/>
      <c r="AW84" s="1058"/>
      <c r="AX84" s="1058"/>
      <c r="AY84" s="1058"/>
      <c r="AZ84" s="1058"/>
      <c r="BA84" s="1059"/>
      <c r="BB84" s="1061"/>
      <c r="BC84" s="1058"/>
      <c r="BD84" s="1058"/>
      <c r="BE84" s="1058"/>
      <c r="BF84" s="1058"/>
      <c r="BG84" s="1058"/>
      <c r="BH84" s="1058"/>
      <c r="BI84" s="1058"/>
      <c r="BJ84" s="1058"/>
      <c r="BK84" s="1062"/>
      <c r="BR84" s="704"/>
      <c r="BS84" s="704"/>
      <c r="CX84" s="708"/>
      <c r="CY84" s="709"/>
    </row>
    <row r="85" spans="1:103" ht="21.9" customHeight="1">
      <c r="A85" s="975"/>
      <c r="B85" s="961"/>
      <c r="C85" s="961"/>
      <c r="D85" s="961"/>
      <c r="E85" s="961"/>
      <c r="F85" s="976"/>
      <c r="G85" s="1063"/>
      <c r="H85" s="1064"/>
      <c r="I85" s="1064"/>
      <c r="J85" s="1064"/>
      <c r="K85" s="1065"/>
      <c r="L85" s="1066"/>
      <c r="M85" s="1067"/>
      <c r="N85" s="1067"/>
      <c r="O85" s="1067"/>
      <c r="P85" s="1068"/>
      <c r="Q85" s="1028"/>
      <c r="R85" s="1067"/>
      <c r="S85" s="1067"/>
      <c r="T85" s="1067"/>
      <c r="U85" s="1069"/>
      <c r="V85" s="1066"/>
      <c r="W85" s="1067"/>
      <c r="X85" s="1067"/>
      <c r="Y85" s="1067"/>
      <c r="Z85" s="1068"/>
      <c r="AA85" s="1028"/>
      <c r="AB85" s="1067"/>
      <c r="AC85" s="1067"/>
      <c r="AD85" s="1067"/>
      <c r="AE85" s="1067"/>
      <c r="AF85" s="727"/>
      <c r="AG85" s="1070"/>
      <c r="AH85" s="1071"/>
      <c r="AI85" s="1071"/>
      <c r="AJ85" s="1071"/>
      <c r="AK85" s="1071"/>
      <c r="AL85" s="1071"/>
      <c r="AM85" s="1072"/>
      <c r="AN85" s="1072"/>
      <c r="AO85" s="1072"/>
      <c r="AP85" s="1072"/>
      <c r="AQ85" s="1073"/>
      <c r="AR85" s="1072"/>
      <c r="AS85" s="1072"/>
      <c r="AT85" s="1072"/>
      <c r="AU85" s="1072"/>
      <c r="AV85" s="1074"/>
      <c r="AW85" s="1072"/>
      <c r="AX85" s="1072"/>
      <c r="AY85" s="1072"/>
      <c r="AZ85" s="1072"/>
      <c r="BA85" s="1073"/>
      <c r="BB85" s="1075"/>
      <c r="BC85" s="1072"/>
      <c r="BD85" s="1072"/>
      <c r="BE85" s="1072"/>
      <c r="BF85" s="1072"/>
      <c r="BG85" s="1072"/>
      <c r="BH85" s="1072"/>
      <c r="BI85" s="1072"/>
      <c r="BJ85" s="1072"/>
      <c r="BK85" s="1076"/>
      <c r="BR85" s="704"/>
      <c r="BS85" s="704"/>
      <c r="CX85" s="708"/>
      <c r="CY85" s="709"/>
    </row>
    <row r="86" spans="1:103" ht="12" customHeight="1">
      <c r="C86" s="1077"/>
      <c r="D86" s="1077"/>
      <c r="E86" s="1077"/>
      <c r="F86" s="1077"/>
      <c r="G86" s="1077"/>
      <c r="H86" s="727"/>
      <c r="I86" s="727"/>
      <c r="J86" s="727"/>
      <c r="K86" s="727"/>
      <c r="L86" s="727"/>
      <c r="M86" s="727"/>
      <c r="N86" s="727"/>
      <c r="O86" s="727"/>
      <c r="P86" s="727"/>
      <c r="Q86" s="727"/>
      <c r="R86" s="727"/>
      <c r="S86" s="727"/>
      <c r="T86" s="727"/>
      <c r="U86" s="727"/>
      <c r="V86" s="727"/>
      <c r="W86" s="727"/>
      <c r="X86" s="727"/>
      <c r="Y86" s="727"/>
      <c r="Z86" s="717"/>
      <c r="AA86" s="717"/>
      <c r="AB86" s="717"/>
      <c r="AC86" s="717"/>
      <c r="AD86" s="717"/>
      <c r="AI86" s="704"/>
      <c r="AS86" s="718"/>
      <c r="AT86" s="718"/>
      <c r="AU86" s="718"/>
      <c r="BR86" s="704"/>
      <c r="BS86" s="704"/>
      <c r="CX86" s="708"/>
      <c r="CY86" s="709"/>
    </row>
    <row r="87" spans="1:103" ht="18.75" customHeight="1">
      <c r="D87" s="730" t="str">
        <f>"令和"&amp;X1-1&amp;"年中山間地域等直接支払交付金収支報告書"</f>
        <v>令和8年中山間地域等直接支払交付金収支報告書</v>
      </c>
      <c r="E87" s="730"/>
      <c r="F87" s="730"/>
      <c r="G87" s="730"/>
      <c r="H87" s="730"/>
      <c r="I87" s="730"/>
      <c r="J87" s="730"/>
      <c r="K87" s="730"/>
      <c r="L87" s="730"/>
      <c r="M87" s="730"/>
      <c r="N87" s="730"/>
      <c r="O87" s="730"/>
      <c r="P87" s="730"/>
      <c r="Q87" s="730"/>
      <c r="R87" s="730"/>
      <c r="S87" s="730"/>
      <c r="T87" s="730"/>
      <c r="U87" s="730"/>
      <c r="V87" s="730"/>
      <c r="W87" s="730"/>
      <c r="X87" s="730"/>
      <c r="Y87" s="730"/>
      <c r="Z87" s="730"/>
      <c r="AA87" s="730"/>
      <c r="AB87" s="730"/>
      <c r="AI87" s="704"/>
      <c r="AK87" s="730" t="str">
        <f>D87</f>
        <v>令和8年中山間地域等直接支払交付金収支報告書</v>
      </c>
      <c r="AL87" s="730"/>
      <c r="AM87" s="730"/>
      <c r="AN87" s="730"/>
      <c r="AO87" s="730"/>
      <c r="AP87" s="730"/>
      <c r="AQ87" s="730"/>
      <c r="AR87" s="730"/>
      <c r="AS87" s="730"/>
      <c r="AT87" s="730"/>
      <c r="AU87" s="730"/>
      <c r="AV87" s="730"/>
      <c r="AW87" s="730"/>
      <c r="AX87" s="730"/>
      <c r="AY87" s="730"/>
      <c r="AZ87" s="730"/>
      <c r="BA87" s="730"/>
      <c r="BB87" s="730"/>
      <c r="BC87" s="730"/>
      <c r="BD87" s="730"/>
      <c r="BE87" s="730"/>
      <c r="BF87" s="730"/>
      <c r="BG87" s="730"/>
      <c r="BH87" s="730"/>
      <c r="BI87" s="730"/>
    </row>
    <row r="88" spans="1:103" ht="18.75" customHeight="1">
      <c r="C88" s="1078" t="s">
        <v>422</v>
      </c>
      <c r="D88" s="1078"/>
      <c r="E88" s="1078"/>
      <c r="F88" s="1078"/>
      <c r="G88" s="1078"/>
      <c r="H88" s="1078"/>
      <c r="I88" s="1078"/>
      <c r="J88" s="1078"/>
      <c r="K88" s="1078"/>
      <c r="L88" s="1078"/>
      <c r="M88" s="1078"/>
      <c r="N88" s="1078"/>
      <c r="O88" s="1078"/>
      <c r="P88" s="1078"/>
      <c r="Q88" s="1078"/>
      <c r="R88" s="1078"/>
      <c r="S88" s="1078"/>
      <c r="T88" s="1078"/>
      <c r="U88" s="1078"/>
      <c r="V88" s="1078"/>
      <c r="W88" s="1078"/>
      <c r="X88" s="1078"/>
      <c r="Y88" s="1078"/>
      <c r="Z88" s="1078"/>
      <c r="AA88" s="1078"/>
      <c r="AB88" s="1078"/>
      <c r="AC88" s="1078"/>
      <c r="AD88" s="1078"/>
      <c r="AI88" s="704"/>
      <c r="AJ88" s="1078" t="str">
        <f>C88</f>
        <v>　令和　年　月　　日に交付した直接支払交付金について、上記のとおり配分及び支出したことを証明する。</v>
      </c>
      <c r="AK88" s="1078"/>
      <c r="AL88" s="1078"/>
      <c r="AM88" s="1078"/>
      <c r="AN88" s="1078"/>
      <c r="AO88" s="1078"/>
      <c r="AP88" s="1078"/>
      <c r="AQ88" s="1078"/>
      <c r="AR88" s="1078"/>
      <c r="AS88" s="1078"/>
      <c r="AT88" s="1078"/>
      <c r="AU88" s="1078"/>
      <c r="AV88" s="1078"/>
      <c r="AW88" s="1078"/>
      <c r="AX88" s="1078"/>
      <c r="AY88" s="1078"/>
      <c r="AZ88" s="1078"/>
      <c r="BA88" s="1078"/>
      <c r="BB88" s="1078"/>
      <c r="BC88" s="1078"/>
      <c r="BD88" s="1078"/>
      <c r="BE88" s="1078"/>
      <c r="BF88" s="1078"/>
      <c r="BG88" s="1078"/>
      <c r="BH88" s="1078"/>
      <c r="BI88" s="1078"/>
      <c r="BJ88" s="1078"/>
      <c r="BK88" s="1078"/>
    </row>
    <row r="89" spans="1:103" ht="18.75" customHeight="1">
      <c r="C89" s="1078"/>
      <c r="D89" s="1078"/>
      <c r="E89" s="1078"/>
      <c r="F89" s="1078"/>
      <c r="G89" s="1078"/>
      <c r="H89" s="1078"/>
      <c r="I89" s="1078"/>
      <c r="J89" s="1078"/>
      <c r="K89" s="1078"/>
      <c r="L89" s="1078"/>
      <c r="M89" s="1078"/>
      <c r="N89" s="1078"/>
      <c r="O89" s="1078"/>
      <c r="P89" s="1078"/>
      <c r="Q89" s="1078"/>
      <c r="R89" s="1078"/>
      <c r="S89" s="1078"/>
      <c r="T89" s="1078"/>
      <c r="U89" s="1078"/>
      <c r="V89" s="1078"/>
      <c r="W89" s="1078"/>
      <c r="X89" s="1078"/>
      <c r="Y89" s="1078"/>
      <c r="Z89" s="1078"/>
      <c r="AA89" s="1078"/>
      <c r="AB89" s="1078"/>
      <c r="AC89" s="1078"/>
      <c r="AD89" s="1078"/>
      <c r="AI89" s="704"/>
      <c r="AJ89" s="1078"/>
      <c r="AK89" s="1078"/>
      <c r="AL89" s="1078"/>
      <c r="AM89" s="1078"/>
      <c r="AN89" s="1078"/>
      <c r="AO89" s="1078"/>
      <c r="AP89" s="1078"/>
      <c r="AQ89" s="1078"/>
      <c r="AR89" s="1078"/>
      <c r="AS89" s="1078"/>
      <c r="AT89" s="1078"/>
      <c r="AU89" s="1078"/>
      <c r="AV89" s="1078"/>
      <c r="AW89" s="1078"/>
      <c r="AX89" s="1078"/>
      <c r="AY89" s="1078"/>
      <c r="AZ89" s="1078"/>
      <c r="BA89" s="1078"/>
      <c r="BB89" s="1078"/>
      <c r="BC89" s="1078"/>
      <c r="BD89" s="1078"/>
      <c r="BE89" s="1078"/>
      <c r="BF89" s="1078"/>
      <c r="BG89" s="1078"/>
      <c r="BH89" s="1078"/>
      <c r="BI89" s="1078"/>
      <c r="BJ89" s="1078"/>
      <c r="BK89" s="1078"/>
    </row>
    <row r="90" spans="1:103" ht="18.75" customHeight="1">
      <c r="D90" s="704" t="str">
        <f>"令和"&amp;X1&amp;"年1月　　日"</f>
        <v>令和9年1月　　日</v>
      </c>
      <c r="AI90" s="704"/>
      <c r="AK90" s="704" t="str">
        <f>D90</f>
        <v>令和9年1月　　日</v>
      </c>
    </row>
    <row r="91" spans="1:103" ht="18.75" customHeight="1">
      <c r="D91" s="715"/>
      <c r="E91" s="715"/>
      <c r="F91" s="715"/>
      <c r="G91" s="715"/>
      <c r="H91" s="715"/>
      <c r="I91" s="715"/>
      <c r="J91" s="715"/>
      <c r="K91" s="715"/>
      <c r="L91" s="715"/>
      <c r="M91" s="718"/>
      <c r="N91" s="718"/>
      <c r="O91" s="718"/>
      <c r="Q91" s="714" t="s">
        <v>402</v>
      </c>
      <c r="R91" s="715"/>
      <c r="S91" s="715"/>
      <c r="T91" s="715"/>
      <c r="U91" s="715"/>
      <c r="V91" s="715"/>
      <c r="W91" s="715"/>
      <c r="X91" s="715"/>
      <c r="Y91" s="715"/>
      <c r="Z91" s="715"/>
      <c r="AI91" s="704"/>
      <c r="AK91" s="715"/>
      <c r="AL91" s="715"/>
      <c r="AM91" s="715"/>
      <c r="AN91" s="715"/>
      <c r="AO91" s="715"/>
      <c r="AP91" s="715"/>
      <c r="AQ91" s="715"/>
      <c r="AR91" s="715"/>
      <c r="AS91" s="715"/>
      <c r="AT91" s="718"/>
      <c r="AU91" s="718"/>
      <c r="AV91" s="718"/>
      <c r="AX91" s="715" t="str">
        <f>Q91</f>
        <v>真庭市長　　太田　昇</v>
      </c>
      <c r="AY91" s="715"/>
      <c r="AZ91" s="715"/>
      <c r="BA91" s="715"/>
      <c r="BB91" s="715"/>
      <c r="BC91" s="715"/>
      <c r="BD91" s="715"/>
      <c r="BE91" s="715"/>
      <c r="BF91" s="715"/>
      <c r="BG91" s="715"/>
    </row>
    <row r="92" spans="1:103" ht="18.75" customHeight="1">
      <c r="D92" s="718"/>
      <c r="E92" s="718"/>
      <c r="F92" s="718"/>
      <c r="G92" s="718"/>
      <c r="H92" s="718"/>
      <c r="I92" s="718"/>
      <c r="J92" s="718"/>
      <c r="K92" s="718"/>
      <c r="L92" s="718"/>
      <c r="M92" s="718"/>
      <c r="N92" s="718"/>
      <c r="O92" s="718"/>
      <c r="Q92" s="718"/>
      <c r="R92" s="718"/>
      <c r="S92" s="718"/>
      <c r="T92" s="718"/>
      <c r="U92" s="718"/>
      <c r="V92" s="718"/>
      <c r="W92" s="718"/>
      <c r="X92" s="718"/>
      <c r="Y92" s="718"/>
      <c r="Z92" s="718"/>
      <c r="AI92" s="704"/>
    </row>
    <row r="93" spans="1:103" ht="18.75" customHeight="1">
      <c r="C93" s="1079" t="s">
        <v>491</v>
      </c>
      <c r="D93" s="718"/>
      <c r="E93" s="718"/>
      <c r="F93" s="718"/>
      <c r="G93" s="718"/>
      <c r="H93" s="718"/>
      <c r="I93" s="718"/>
      <c r="J93" s="718"/>
      <c r="K93" s="718"/>
      <c r="L93" s="718"/>
      <c r="M93" s="718"/>
      <c r="N93" s="718"/>
      <c r="O93" s="718"/>
      <c r="Q93" s="718"/>
      <c r="R93" s="718"/>
      <c r="S93" s="718"/>
      <c r="T93" s="718"/>
      <c r="U93" s="718"/>
      <c r="V93" s="718"/>
      <c r="W93" s="718"/>
      <c r="X93" s="718"/>
      <c r="Y93" s="718"/>
      <c r="Z93" s="718"/>
      <c r="AI93" s="704"/>
      <c r="AJ93" s="718"/>
      <c r="AK93" s="718"/>
      <c r="AL93" s="718"/>
      <c r="AM93" s="718"/>
      <c r="AN93" s="718"/>
      <c r="AO93" s="718"/>
      <c r="AP93" s="718"/>
      <c r="AQ93" s="718"/>
      <c r="AR93" s="718"/>
      <c r="AS93" s="718"/>
      <c r="AT93" s="718"/>
      <c r="AU93" s="718"/>
      <c r="AW93" s="718"/>
      <c r="AX93" s="718"/>
      <c r="AY93" s="718"/>
      <c r="AZ93" s="718"/>
      <c r="BA93" s="718"/>
      <c r="BB93" s="718"/>
      <c r="BC93" s="718"/>
      <c r="BD93" s="718"/>
      <c r="BE93" s="718"/>
      <c r="BF93" s="718"/>
      <c r="BR93" s="704"/>
      <c r="BS93" s="704"/>
      <c r="CX93" s="708"/>
      <c r="CY93" s="709"/>
    </row>
    <row r="94" spans="1:103">
      <c r="B94" s="1080" t="str">
        <f>IF(BS19=0,"提出不要","※　積立金（残金）と繰越金がある場合添付必要。")</f>
        <v>提出不要</v>
      </c>
      <c r="C94" s="1080"/>
      <c r="D94" s="1080"/>
      <c r="E94" s="1080"/>
      <c r="F94" s="1080"/>
      <c r="G94" s="1080"/>
      <c r="H94" s="1080"/>
      <c r="I94" s="1080"/>
      <c r="J94" s="1080"/>
      <c r="K94" s="1080"/>
      <c r="L94" s="1080"/>
      <c r="M94" s="1080"/>
      <c r="N94" s="1080"/>
      <c r="O94" s="1080"/>
      <c r="P94" s="1080"/>
      <c r="Q94" s="1080"/>
      <c r="R94" s="1080"/>
      <c r="AH94" s="1081" t="str">
        <f>B94</f>
        <v>提出不要</v>
      </c>
      <c r="AI94" s="1081"/>
      <c r="AJ94" s="1081"/>
      <c r="AK94" s="1081"/>
      <c r="AL94" s="1081"/>
      <c r="AM94" s="1081"/>
      <c r="AN94" s="1081"/>
      <c r="AO94" s="1081"/>
      <c r="AP94" s="1081"/>
      <c r="AQ94" s="1081"/>
      <c r="AR94" s="1081"/>
      <c r="AS94" s="1081"/>
      <c r="AT94" s="1081"/>
      <c r="AU94" s="1081"/>
      <c r="AV94" s="1081"/>
      <c r="AW94" s="1081"/>
      <c r="AX94" s="1081"/>
      <c r="BO94" s="707"/>
      <c r="BR94" s="704"/>
      <c r="BS94" s="704"/>
      <c r="CX94" s="708"/>
      <c r="CY94" s="709"/>
    </row>
    <row r="95" spans="1:103">
      <c r="B95" s="1080"/>
      <c r="C95" s="1080"/>
      <c r="D95" s="1080"/>
      <c r="E95" s="1080"/>
      <c r="F95" s="1080"/>
      <c r="G95" s="1080"/>
      <c r="H95" s="1080"/>
      <c r="I95" s="1080"/>
      <c r="J95" s="1080"/>
      <c r="K95" s="1080"/>
      <c r="L95" s="1080"/>
      <c r="M95" s="1080"/>
      <c r="N95" s="1080"/>
      <c r="O95" s="1080"/>
      <c r="P95" s="1080"/>
      <c r="Q95" s="1080"/>
      <c r="R95" s="1080"/>
      <c r="AI95" s="704"/>
      <c r="BO95" s="707"/>
      <c r="BR95" s="704"/>
      <c r="BS95" s="704"/>
      <c r="CX95" s="708"/>
      <c r="CY95" s="709"/>
    </row>
    <row r="96" spans="1:103">
      <c r="B96" s="737" t="s">
        <v>188</v>
      </c>
      <c r="C96" s="737"/>
      <c r="D96" s="737"/>
      <c r="E96" s="737"/>
      <c r="F96" s="1082" t="str">
        <f>U5&amp;"集落協定"</f>
        <v>集落協定</v>
      </c>
      <c r="G96" s="1082"/>
      <c r="H96" s="1082"/>
      <c r="I96" s="1082"/>
      <c r="J96" s="1082"/>
      <c r="K96" s="1082"/>
      <c r="L96" s="1082"/>
      <c r="M96" s="1082"/>
      <c r="N96" s="1082"/>
      <c r="O96" s="1082"/>
      <c r="P96" s="1082"/>
      <c r="AH96" s="737" t="s">
        <v>188</v>
      </c>
      <c r="AI96" s="737"/>
      <c r="AJ96" s="737"/>
      <c r="AK96" s="737"/>
      <c r="AL96" s="737" t="str">
        <f>F96</f>
        <v>集落協定</v>
      </c>
      <c r="AM96" s="737"/>
      <c r="AN96" s="737"/>
      <c r="AO96" s="737"/>
      <c r="AP96" s="737"/>
      <c r="AQ96" s="737"/>
      <c r="AR96" s="737"/>
      <c r="AS96" s="737"/>
      <c r="AT96" s="737"/>
      <c r="AU96" s="737"/>
      <c r="AV96" s="737"/>
      <c r="BO96" s="707"/>
      <c r="BR96" s="704"/>
      <c r="BS96" s="704"/>
      <c r="CX96" s="708"/>
      <c r="CY96" s="709"/>
    </row>
    <row r="97" spans="2:103">
      <c r="AI97" s="704"/>
      <c r="BO97" s="707"/>
      <c r="BR97" s="704"/>
      <c r="BS97" s="704"/>
      <c r="CX97" s="708"/>
      <c r="CY97" s="709"/>
    </row>
    <row r="98" spans="2:103">
      <c r="B98" s="704" t="s">
        <v>344</v>
      </c>
      <c r="AH98" s="704" t="s">
        <v>344</v>
      </c>
      <c r="AI98" s="704"/>
      <c r="BO98" s="707"/>
      <c r="BR98" s="704"/>
      <c r="BS98" s="704"/>
      <c r="CX98" s="708"/>
      <c r="CY98" s="709"/>
    </row>
    <row r="99" spans="2:103">
      <c r="B99" s="1083" t="s">
        <v>236</v>
      </c>
      <c r="L99" s="1084" t="s">
        <v>72</v>
      </c>
      <c r="M99" s="1084"/>
      <c r="N99" s="1084"/>
      <c r="O99" s="1084"/>
      <c r="P99" s="1085">
        <f>BS19</f>
        <v>0</v>
      </c>
      <c r="Q99" s="1085"/>
      <c r="R99" s="1085"/>
      <c r="S99" s="1085"/>
      <c r="T99" s="1085"/>
      <c r="U99" s="1085"/>
      <c r="V99" s="1085"/>
      <c r="W99" s="1086" t="s">
        <v>259</v>
      </c>
      <c r="X99" s="1084"/>
      <c r="AH99" s="1083" t="s">
        <v>236</v>
      </c>
      <c r="AI99" s="704"/>
      <c r="AR99" s="1084" t="s">
        <v>72</v>
      </c>
      <c r="AS99" s="1084"/>
      <c r="AT99" s="1084"/>
      <c r="AU99" s="1084"/>
      <c r="AV99" s="1085">
        <f>P99</f>
        <v>0</v>
      </c>
      <c r="AW99" s="1085"/>
      <c r="AX99" s="1085"/>
      <c r="AY99" s="1085"/>
      <c r="AZ99" s="1085"/>
      <c r="BA99" s="1085"/>
      <c r="BB99" s="1085"/>
      <c r="BC99" s="1086" t="s">
        <v>259</v>
      </c>
      <c r="BD99" s="1084"/>
      <c r="BO99" s="707"/>
      <c r="BR99" s="704"/>
      <c r="BS99" s="704"/>
      <c r="CX99" s="708"/>
      <c r="CY99" s="709"/>
    </row>
    <row r="100" spans="2:103">
      <c r="AI100" s="704"/>
      <c r="BO100" s="707"/>
      <c r="BR100" s="704"/>
      <c r="BS100" s="704"/>
      <c r="CX100" s="708"/>
      <c r="CY100" s="709"/>
    </row>
    <row r="101" spans="2:103">
      <c r="B101" s="704" t="s">
        <v>177</v>
      </c>
      <c r="H101" s="1087" t="s">
        <v>96</v>
      </c>
      <c r="I101" s="1088"/>
      <c r="J101" s="1088"/>
      <c r="K101" s="1088"/>
      <c r="L101" s="1088"/>
      <c r="M101" s="1089"/>
      <c r="AH101" s="704" t="s">
        <v>177</v>
      </c>
      <c r="AI101" s="704"/>
      <c r="AN101" s="1090" t="str">
        <f>H101</f>
        <v>面積単価案分</v>
      </c>
      <c r="AO101" s="1091"/>
      <c r="AP101" s="1091"/>
      <c r="AQ101" s="1091"/>
      <c r="AR101" s="1091"/>
      <c r="AS101" s="1092"/>
      <c r="BS101" s="704"/>
      <c r="CX101" s="708"/>
      <c r="CY101" s="709"/>
    </row>
    <row r="102" spans="2:103">
      <c r="D102" s="1093">
        <f>45-(COUNTIF(C104:G128,)+COUNTIF(AI104:AM123,))</f>
        <v>0</v>
      </c>
      <c r="AI102" s="704"/>
      <c r="AJ102" s="1094">
        <f>45-(COUNTIF(AI105:AM123,))</f>
        <v>26</v>
      </c>
      <c r="BS102" s="704"/>
      <c r="CX102" s="708"/>
      <c r="CY102" s="709"/>
    </row>
    <row r="103" spans="2:103">
      <c r="B103" s="1095" t="s">
        <v>354</v>
      </c>
      <c r="C103" s="1096"/>
      <c r="D103" s="1096"/>
      <c r="E103" s="1096"/>
      <c r="F103" s="1096"/>
      <c r="G103" s="1097"/>
      <c r="H103" s="1098" t="s">
        <v>403</v>
      </c>
      <c r="I103" s="966"/>
      <c r="J103" s="966"/>
      <c r="K103" s="966"/>
      <c r="L103" s="966"/>
      <c r="M103" s="1099"/>
      <c r="N103" s="1100" t="e">
        <f>IF(P99=AX126,"","端数調整")</f>
        <v>#DIV/0!</v>
      </c>
      <c r="O103" s="1101"/>
      <c r="P103" s="1101"/>
      <c r="Q103" s="1101"/>
      <c r="R103" s="1102" t="s">
        <v>405</v>
      </c>
      <c r="S103" s="966"/>
      <c r="T103" s="966"/>
      <c r="U103" s="966"/>
      <c r="V103" s="966"/>
      <c r="W103" s="968"/>
      <c r="X103" s="710"/>
      <c r="AH103" s="1095" t="s">
        <v>354</v>
      </c>
      <c r="AI103" s="1096"/>
      <c r="AJ103" s="1096"/>
      <c r="AK103" s="1096"/>
      <c r="AL103" s="1096"/>
      <c r="AM103" s="1097"/>
      <c r="AN103" s="1098" t="s">
        <v>403</v>
      </c>
      <c r="AO103" s="966"/>
      <c r="AP103" s="966"/>
      <c r="AQ103" s="966"/>
      <c r="AR103" s="966"/>
      <c r="AS103" s="1099"/>
      <c r="AT103" s="1100" t="e">
        <f>IF(AV99=AX126,"","端数調整")</f>
        <v>#DIV/0!</v>
      </c>
      <c r="AU103" s="1101"/>
      <c r="AV103" s="1101"/>
      <c r="AW103" s="1101"/>
      <c r="AX103" s="1102" t="s">
        <v>405</v>
      </c>
      <c r="AY103" s="966"/>
      <c r="AZ103" s="966"/>
      <c r="BA103" s="966"/>
      <c r="BB103" s="966"/>
      <c r="BC103" s="968"/>
      <c r="BD103" s="710"/>
      <c r="BS103" s="704"/>
      <c r="CX103" s="708"/>
      <c r="CY103" s="709"/>
    </row>
    <row r="104" spans="2:103" ht="18.75" customHeight="1">
      <c r="B104" s="1103">
        <v>1</v>
      </c>
      <c r="C104" s="1104">
        <f>②内訳!L8</f>
        <v>0</v>
      </c>
      <c r="D104" s="759"/>
      <c r="E104" s="759"/>
      <c r="F104" s="759"/>
      <c r="G104" s="760"/>
      <c r="H104" s="1105" t="e">
        <f t="shared" ref="H104:H128" si="4">IF($H$101="均等割案分",C136,D136)</f>
        <v>#DIV/0!</v>
      </c>
      <c r="I104" s="1106"/>
      <c r="J104" s="1106"/>
      <c r="K104" s="1106"/>
      <c r="L104" s="1106"/>
      <c r="M104" s="1107"/>
      <c r="N104" s="1108"/>
      <c r="O104" s="1109"/>
      <c r="P104" s="1109"/>
      <c r="Q104" s="1110"/>
      <c r="R104" s="1111" t="e">
        <f t="shared" ref="R104:R128" si="5">H104+N104</f>
        <v>#DIV/0!</v>
      </c>
      <c r="S104" s="1112"/>
      <c r="T104" s="1112"/>
      <c r="U104" s="1112"/>
      <c r="V104" s="1113"/>
      <c r="W104" s="1114" t="s">
        <v>259</v>
      </c>
      <c r="X104" s="1115"/>
      <c r="Y104" s="704" t="s">
        <v>73</v>
      </c>
      <c r="AH104" s="1103">
        <v>26</v>
      </c>
      <c r="AI104" s="1104">
        <f>②内訳!L33</f>
        <v>0</v>
      </c>
      <c r="AJ104" s="759"/>
      <c r="AK104" s="759"/>
      <c r="AL104" s="759"/>
      <c r="AM104" s="760"/>
      <c r="AN104" s="1105" t="e">
        <f t="shared" ref="AN104:AN123" si="6">IF($H$101="均等割案分",C161,D161)</f>
        <v>#DIV/0!</v>
      </c>
      <c r="AO104" s="1106"/>
      <c r="AP104" s="1106"/>
      <c r="AQ104" s="1106"/>
      <c r="AR104" s="1106"/>
      <c r="AS104" s="1107"/>
      <c r="AT104" s="1116"/>
      <c r="AU104" s="1117"/>
      <c r="AV104" s="1117"/>
      <c r="AW104" s="1110"/>
      <c r="AX104" s="1111" t="e">
        <f t="shared" ref="AX104:AX123" si="7">AN104+AT104</f>
        <v>#DIV/0!</v>
      </c>
      <c r="AY104" s="1112"/>
      <c r="AZ104" s="1112"/>
      <c r="BA104" s="1112"/>
      <c r="BB104" s="1113"/>
      <c r="BC104" s="1114" t="s">
        <v>259</v>
      </c>
      <c r="BE104" s="704" t="s">
        <v>73</v>
      </c>
      <c r="BL104" s="925"/>
      <c r="BO104" s="707"/>
      <c r="BR104" s="704"/>
      <c r="BS104" s="704"/>
      <c r="CX104" s="708"/>
      <c r="CY104" s="709"/>
    </row>
    <row r="105" spans="2:103" ht="21" customHeight="1">
      <c r="B105" s="1103">
        <v>2</v>
      </c>
      <c r="C105" s="1104">
        <f>②内訳!L9</f>
        <v>0</v>
      </c>
      <c r="D105" s="759"/>
      <c r="E105" s="759"/>
      <c r="F105" s="759"/>
      <c r="G105" s="760"/>
      <c r="H105" s="1105" t="e">
        <f t="shared" si="4"/>
        <v>#DIV/0!</v>
      </c>
      <c r="I105" s="1106"/>
      <c r="J105" s="1106"/>
      <c r="K105" s="1106"/>
      <c r="L105" s="1106"/>
      <c r="M105" s="1107"/>
      <c r="N105" s="1108"/>
      <c r="O105" s="1109"/>
      <c r="P105" s="1109"/>
      <c r="Q105" s="1110"/>
      <c r="R105" s="1111" t="e">
        <f t="shared" si="5"/>
        <v>#DIV/0!</v>
      </c>
      <c r="S105" s="1112"/>
      <c r="T105" s="1112"/>
      <c r="U105" s="1112"/>
      <c r="V105" s="1113"/>
      <c r="W105" s="1114" t="s">
        <v>259</v>
      </c>
      <c r="X105" s="1115"/>
      <c r="Y105" s="1118" t="s">
        <v>83</v>
      </c>
      <c r="Z105" s="1119"/>
      <c r="AA105" s="1119"/>
      <c r="AB105" s="1119"/>
      <c r="AC105" s="1119"/>
      <c r="AD105" s="1119"/>
      <c r="AE105" s="1119"/>
      <c r="AH105" s="1103">
        <v>27</v>
      </c>
      <c r="AI105" s="1104">
        <f>②内訳!L34</f>
        <v>0</v>
      </c>
      <c r="AJ105" s="759"/>
      <c r="AK105" s="759"/>
      <c r="AL105" s="759"/>
      <c r="AM105" s="760"/>
      <c r="AN105" s="1105" t="e">
        <f t="shared" si="6"/>
        <v>#DIV/0!</v>
      </c>
      <c r="AO105" s="1106"/>
      <c r="AP105" s="1106"/>
      <c r="AQ105" s="1106"/>
      <c r="AR105" s="1106"/>
      <c r="AS105" s="1107"/>
      <c r="AT105" s="1116"/>
      <c r="AU105" s="1117"/>
      <c r="AV105" s="1117"/>
      <c r="AW105" s="1110"/>
      <c r="AX105" s="1111" t="e">
        <f t="shared" si="7"/>
        <v>#DIV/0!</v>
      </c>
      <c r="AY105" s="1112"/>
      <c r="AZ105" s="1112"/>
      <c r="BA105" s="1112"/>
      <c r="BB105" s="1113"/>
      <c r="BC105" s="1114" t="s">
        <v>259</v>
      </c>
      <c r="BE105" s="1118" t="s">
        <v>83</v>
      </c>
      <c r="BF105" s="1119"/>
      <c r="BG105" s="1119"/>
      <c r="BH105" s="1119"/>
      <c r="BI105" s="1119"/>
      <c r="BJ105" s="1119"/>
      <c r="BK105" s="1119"/>
      <c r="BO105" s="707"/>
      <c r="BR105" s="704"/>
      <c r="BS105" s="704"/>
      <c r="CX105" s="708"/>
      <c r="CY105" s="709"/>
    </row>
    <row r="106" spans="2:103">
      <c r="B106" s="1103">
        <v>3</v>
      </c>
      <c r="C106" s="1104">
        <f>②内訳!L10</f>
        <v>0</v>
      </c>
      <c r="D106" s="759"/>
      <c r="E106" s="759"/>
      <c r="F106" s="759"/>
      <c r="G106" s="760"/>
      <c r="H106" s="1105" t="e">
        <f t="shared" si="4"/>
        <v>#DIV/0!</v>
      </c>
      <c r="I106" s="1106"/>
      <c r="J106" s="1106"/>
      <c r="K106" s="1106"/>
      <c r="L106" s="1106"/>
      <c r="M106" s="1107"/>
      <c r="N106" s="1108"/>
      <c r="O106" s="1109"/>
      <c r="P106" s="1109"/>
      <c r="Q106" s="1110"/>
      <c r="R106" s="1111" t="e">
        <f t="shared" si="5"/>
        <v>#DIV/0!</v>
      </c>
      <c r="S106" s="1112"/>
      <c r="T106" s="1112"/>
      <c r="U106" s="1112"/>
      <c r="V106" s="1113"/>
      <c r="W106" s="1114" t="s">
        <v>259</v>
      </c>
      <c r="X106" s="1115"/>
      <c r="Y106" s="1119"/>
      <c r="Z106" s="1119"/>
      <c r="AA106" s="1119"/>
      <c r="AB106" s="1119"/>
      <c r="AC106" s="1119"/>
      <c r="AD106" s="1119"/>
      <c r="AE106" s="1119"/>
      <c r="AH106" s="1103">
        <v>28</v>
      </c>
      <c r="AI106" s="1104">
        <f>②内訳!L35</f>
        <v>0</v>
      </c>
      <c r="AJ106" s="759"/>
      <c r="AK106" s="759"/>
      <c r="AL106" s="759"/>
      <c r="AM106" s="760"/>
      <c r="AN106" s="1105" t="e">
        <f t="shared" si="6"/>
        <v>#DIV/0!</v>
      </c>
      <c r="AO106" s="1106"/>
      <c r="AP106" s="1106"/>
      <c r="AQ106" s="1106"/>
      <c r="AR106" s="1106"/>
      <c r="AS106" s="1107"/>
      <c r="AT106" s="1116"/>
      <c r="AU106" s="1117"/>
      <c r="AV106" s="1117"/>
      <c r="AW106" s="1110"/>
      <c r="AX106" s="1111" t="e">
        <f t="shared" si="7"/>
        <v>#DIV/0!</v>
      </c>
      <c r="AY106" s="1112"/>
      <c r="AZ106" s="1112"/>
      <c r="BA106" s="1112"/>
      <c r="BB106" s="1113"/>
      <c r="BC106" s="1114" t="s">
        <v>259</v>
      </c>
      <c r="BE106" s="1119"/>
      <c r="BF106" s="1119"/>
      <c r="BG106" s="1119"/>
      <c r="BH106" s="1119"/>
      <c r="BI106" s="1119"/>
      <c r="BJ106" s="1119"/>
      <c r="BK106" s="1119"/>
      <c r="BO106" s="707"/>
      <c r="BR106" s="704"/>
      <c r="BS106" s="704"/>
      <c r="CX106" s="708"/>
      <c r="CY106" s="709"/>
    </row>
    <row r="107" spans="2:103">
      <c r="B107" s="1103">
        <v>4</v>
      </c>
      <c r="C107" s="1104">
        <f>②内訳!L11</f>
        <v>0</v>
      </c>
      <c r="D107" s="759"/>
      <c r="E107" s="759"/>
      <c r="F107" s="759"/>
      <c r="G107" s="760"/>
      <c r="H107" s="1105" t="e">
        <f t="shared" si="4"/>
        <v>#DIV/0!</v>
      </c>
      <c r="I107" s="1106"/>
      <c r="J107" s="1106"/>
      <c r="K107" s="1106"/>
      <c r="L107" s="1106"/>
      <c r="M107" s="1107"/>
      <c r="N107" s="1108"/>
      <c r="O107" s="1109"/>
      <c r="P107" s="1109"/>
      <c r="Q107" s="1110"/>
      <c r="R107" s="1111" t="e">
        <f t="shared" si="5"/>
        <v>#DIV/0!</v>
      </c>
      <c r="S107" s="1112"/>
      <c r="T107" s="1112"/>
      <c r="U107" s="1112"/>
      <c r="V107" s="1113"/>
      <c r="W107" s="1114" t="s">
        <v>259</v>
      </c>
      <c r="X107" s="1115"/>
      <c r="Y107" s="1119"/>
      <c r="Z107" s="1119"/>
      <c r="AA107" s="1119"/>
      <c r="AB107" s="1119"/>
      <c r="AC107" s="1119"/>
      <c r="AD107" s="1119"/>
      <c r="AE107" s="1119"/>
      <c r="AH107" s="1103">
        <v>29</v>
      </c>
      <c r="AI107" s="1104">
        <f>②内訳!L36</f>
        <v>0</v>
      </c>
      <c r="AJ107" s="759"/>
      <c r="AK107" s="759"/>
      <c r="AL107" s="759"/>
      <c r="AM107" s="760"/>
      <c r="AN107" s="1105" t="e">
        <f t="shared" si="6"/>
        <v>#DIV/0!</v>
      </c>
      <c r="AO107" s="1106"/>
      <c r="AP107" s="1106"/>
      <c r="AQ107" s="1106"/>
      <c r="AR107" s="1106"/>
      <c r="AS107" s="1107"/>
      <c r="AT107" s="1116"/>
      <c r="AU107" s="1117"/>
      <c r="AV107" s="1117"/>
      <c r="AW107" s="1110"/>
      <c r="AX107" s="1111" t="e">
        <f t="shared" si="7"/>
        <v>#DIV/0!</v>
      </c>
      <c r="AY107" s="1112"/>
      <c r="AZ107" s="1112"/>
      <c r="BA107" s="1112"/>
      <c r="BB107" s="1113"/>
      <c r="BC107" s="1114" t="s">
        <v>259</v>
      </c>
      <c r="BE107" s="1119"/>
      <c r="BF107" s="1119"/>
      <c r="BG107" s="1119"/>
      <c r="BH107" s="1119"/>
      <c r="BI107" s="1119"/>
      <c r="BJ107" s="1119"/>
      <c r="BK107" s="1119"/>
      <c r="BO107" s="707"/>
      <c r="BR107" s="704"/>
      <c r="BS107" s="704"/>
      <c r="CX107" s="708"/>
      <c r="CY107" s="709"/>
    </row>
    <row r="108" spans="2:103">
      <c r="B108" s="1103">
        <v>5</v>
      </c>
      <c r="C108" s="1104">
        <f>②内訳!L12</f>
        <v>0</v>
      </c>
      <c r="D108" s="759"/>
      <c r="E108" s="759"/>
      <c r="F108" s="759"/>
      <c r="G108" s="760"/>
      <c r="H108" s="1105" t="e">
        <f t="shared" si="4"/>
        <v>#DIV/0!</v>
      </c>
      <c r="I108" s="1106"/>
      <c r="J108" s="1106"/>
      <c r="K108" s="1106"/>
      <c r="L108" s="1106"/>
      <c r="M108" s="1107"/>
      <c r="N108" s="1108"/>
      <c r="O108" s="1109"/>
      <c r="P108" s="1109"/>
      <c r="Q108" s="1110"/>
      <c r="R108" s="1111" t="e">
        <f t="shared" si="5"/>
        <v>#DIV/0!</v>
      </c>
      <c r="S108" s="1112"/>
      <c r="T108" s="1112"/>
      <c r="U108" s="1112"/>
      <c r="V108" s="1113"/>
      <c r="W108" s="1114" t="s">
        <v>259</v>
      </c>
      <c r="X108" s="1115"/>
      <c r="Y108" s="1119"/>
      <c r="Z108" s="1119"/>
      <c r="AA108" s="1119"/>
      <c r="AB108" s="1119"/>
      <c r="AC108" s="1119"/>
      <c r="AD108" s="1119"/>
      <c r="AE108" s="1119"/>
      <c r="AH108" s="1103">
        <v>30</v>
      </c>
      <c r="AI108" s="1104">
        <f>②内訳!L37</f>
        <v>0</v>
      </c>
      <c r="AJ108" s="759"/>
      <c r="AK108" s="759"/>
      <c r="AL108" s="759"/>
      <c r="AM108" s="760"/>
      <c r="AN108" s="1105" t="e">
        <f t="shared" si="6"/>
        <v>#DIV/0!</v>
      </c>
      <c r="AO108" s="1106"/>
      <c r="AP108" s="1106"/>
      <c r="AQ108" s="1106"/>
      <c r="AR108" s="1106"/>
      <c r="AS108" s="1107"/>
      <c r="AT108" s="1116"/>
      <c r="AU108" s="1117"/>
      <c r="AV108" s="1117"/>
      <c r="AW108" s="1110"/>
      <c r="AX108" s="1111" t="e">
        <f t="shared" si="7"/>
        <v>#DIV/0!</v>
      </c>
      <c r="AY108" s="1112"/>
      <c r="AZ108" s="1112"/>
      <c r="BA108" s="1112"/>
      <c r="BB108" s="1113"/>
      <c r="BC108" s="1114" t="s">
        <v>259</v>
      </c>
      <c r="BE108" s="1119"/>
      <c r="BF108" s="1119"/>
      <c r="BG108" s="1119"/>
      <c r="BH108" s="1119"/>
      <c r="BI108" s="1119"/>
      <c r="BJ108" s="1119"/>
      <c r="BK108" s="1119"/>
      <c r="BO108" s="707"/>
      <c r="BR108" s="704"/>
      <c r="BS108" s="704"/>
      <c r="CX108" s="708"/>
      <c r="CY108" s="709"/>
    </row>
    <row r="109" spans="2:103">
      <c r="B109" s="1103">
        <v>6</v>
      </c>
      <c r="C109" s="1104">
        <f>②内訳!L13</f>
        <v>0</v>
      </c>
      <c r="D109" s="759"/>
      <c r="E109" s="759"/>
      <c r="F109" s="759"/>
      <c r="G109" s="760"/>
      <c r="H109" s="1105" t="e">
        <f t="shared" si="4"/>
        <v>#DIV/0!</v>
      </c>
      <c r="I109" s="1106"/>
      <c r="J109" s="1106"/>
      <c r="K109" s="1106"/>
      <c r="L109" s="1106"/>
      <c r="M109" s="1107"/>
      <c r="N109" s="1108"/>
      <c r="O109" s="1109"/>
      <c r="P109" s="1109"/>
      <c r="Q109" s="1110"/>
      <c r="R109" s="1111" t="e">
        <f t="shared" si="5"/>
        <v>#DIV/0!</v>
      </c>
      <c r="S109" s="1112"/>
      <c r="T109" s="1112"/>
      <c r="U109" s="1112"/>
      <c r="V109" s="1113"/>
      <c r="W109" s="1114" t="s">
        <v>259</v>
      </c>
      <c r="X109" s="1115"/>
      <c r="Y109" s="1119"/>
      <c r="Z109" s="1119"/>
      <c r="AA109" s="1119"/>
      <c r="AB109" s="1119"/>
      <c r="AC109" s="1119"/>
      <c r="AD109" s="1119"/>
      <c r="AE109" s="1119"/>
      <c r="AH109" s="1103">
        <v>31</v>
      </c>
      <c r="AI109" s="1104">
        <f>②内訳!L38</f>
        <v>0</v>
      </c>
      <c r="AJ109" s="759"/>
      <c r="AK109" s="759"/>
      <c r="AL109" s="759"/>
      <c r="AM109" s="760"/>
      <c r="AN109" s="1105" t="e">
        <f t="shared" si="6"/>
        <v>#DIV/0!</v>
      </c>
      <c r="AO109" s="1106"/>
      <c r="AP109" s="1106"/>
      <c r="AQ109" s="1106"/>
      <c r="AR109" s="1106"/>
      <c r="AS109" s="1107"/>
      <c r="AT109" s="1116"/>
      <c r="AU109" s="1117"/>
      <c r="AV109" s="1117"/>
      <c r="AW109" s="1110"/>
      <c r="AX109" s="1111" t="e">
        <f t="shared" si="7"/>
        <v>#DIV/0!</v>
      </c>
      <c r="AY109" s="1112"/>
      <c r="AZ109" s="1112"/>
      <c r="BA109" s="1112"/>
      <c r="BB109" s="1113"/>
      <c r="BC109" s="1114" t="s">
        <v>259</v>
      </c>
      <c r="BE109" s="1119"/>
      <c r="BF109" s="1119"/>
      <c r="BG109" s="1119"/>
      <c r="BH109" s="1119"/>
      <c r="BI109" s="1119"/>
      <c r="BJ109" s="1119"/>
      <c r="BK109" s="1119"/>
      <c r="BO109" s="707"/>
      <c r="BR109" s="704"/>
      <c r="BS109" s="704"/>
      <c r="CX109" s="708"/>
      <c r="CY109" s="709"/>
    </row>
    <row r="110" spans="2:103">
      <c r="B110" s="1103">
        <v>7</v>
      </c>
      <c r="C110" s="1104">
        <f>②内訳!L14</f>
        <v>0</v>
      </c>
      <c r="D110" s="759"/>
      <c r="E110" s="759"/>
      <c r="F110" s="759"/>
      <c r="G110" s="760"/>
      <c r="H110" s="1105" t="e">
        <f t="shared" si="4"/>
        <v>#DIV/0!</v>
      </c>
      <c r="I110" s="1106"/>
      <c r="J110" s="1106"/>
      <c r="K110" s="1106"/>
      <c r="L110" s="1106"/>
      <c r="M110" s="1107"/>
      <c r="N110" s="1108"/>
      <c r="O110" s="1109"/>
      <c r="P110" s="1109"/>
      <c r="Q110" s="1110"/>
      <c r="R110" s="1111" t="e">
        <f t="shared" si="5"/>
        <v>#DIV/0!</v>
      </c>
      <c r="S110" s="1112"/>
      <c r="T110" s="1112"/>
      <c r="U110" s="1112"/>
      <c r="V110" s="1113"/>
      <c r="W110" s="1114" t="s">
        <v>259</v>
      </c>
      <c r="X110" s="1115"/>
      <c r="Y110" s="1119"/>
      <c r="Z110" s="1119"/>
      <c r="AA110" s="1119"/>
      <c r="AB110" s="1119"/>
      <c r="AC110" s="1119"/>
      <c r="AD110" s="1119"/>
      <c r="AE110" s="1119"/>
      <c r="AH110" s="1103">
        <v>32</v>
      </c>
      <c r="AI110" s="1104">
        <f>②内訳!L39</f>
        <v>0</v>
      </c>
      <c r="AJ110" s="759"/>
      <c r="AK110" s="759"/>
      <c r="AL110" s="759"/>
      <c r="AM110" s="760"/>
      <c r="AN110" s="1105" t="e">
        <f t="shared" si="6"/>
        <v>#DIV/0!</v>
      </c>
      <c r="AO110" s="1106"/>
      <c r="AP110" s="1106"/>
      <c r="AQ110" s="1106"/>
      <c r="AR110" s="1106"/>
      <c r="AS110" s="1107"/>
      <c r="AT110" s="1116"/>
      <c r="AU110" s="1117"/>
      <c r="AV110" s="1117"/>
      <c r="AW110" s="1110"/>
      <c r="AX110" s="1111" t="e">
        <f t="shared" si="7"/>
        <v>#DIV/0!</v>
      </c>
      <c r="AY110" s="1112"/>
      <c r="AZ110" s="1112"/>
      <c r="BA110" s="1112"/>
      <c r="BB110" s="1113"/>
      <c r="BC110" s="1114" t="s">
        <v>259</v>
      </c>
      <c r="BE110" s="1119"/>
      <c r="BF110" s="1119"/>
      <c r="BG110" s="1119"/>
      <c r="BH110" s="1119"/>
      <c r="BI110" s="1119"/>
      <c r="BJ110" s="1119"/>
      <c r="BK110" s="1119"/>
      <c r="BO110" s="707"/>
      <c r="BR110" s="704"/>
      <c r="BS110" s="704"/>
      <c r="CX110" s="708"/>
      <c r="CY110" s="709"/>
    </row>
    <row r="111" spans="2:103">
      <c r="B111" s="1103">
        <v>8</v>
      </c>
      <c r="C111" s="1104">
        <f>②内訳!L15</f>
        <v>0</v>
      </c>
      <c r="D111" s="759"/>
      <c r="E111" s="759"/>
      <c r="F111" s="759"/>
      <c r="G111" s="760"/>
      <c r="H111" s="1105" t="e">
        <f t="shared" si="4"/>
        <v>#DIV/0!</v>
      </c>
      <c r="I111" s="1106"/>
      <c r="J111" s="1106"/>
      <c r="K111" s="1106"/>
      <c r="L111" s="1106"/>
      <c r="M111" s="1107"/>
      <c r="N111" s="1108"/>
      <c r="O111" s="1109"/>
      <c r="P111" s="1109"/>
      <c r="Q111" s="1110"/>
      <c r="R111" s="1111" t="e">
        <f t="shared" si="5"/>
        <v>#DIV/0!</v>
      </c>
      <c r="S111" s="1112"/>
      <c r="T111" s="1112"/>
      <c r="U111" s="1112"/>
      <c r="V111" s="1113"/>
      <c r="W111" s="1114" t="s">
        <v>259</v>
      </c>
      <c r="X111" s="1115"/>
      <c r="Y111" s="1119"/>
      <c r="Z111" s="1119"/>
      <c r="AA111" s="1119"/>
      <c r="AB111" s="1119"/>
      <c r="AC111" s="1119"/>
      <c r="AD111" s="1119"/>
      <c r="AE111" s="1119"/>
      <c r="AH111" s="1103">
        <v>33</v>
      </c>
      <c r="AI111" s="1104">
        <f>②内訳!L40</f>
        <v>0</v>
      </c>
      <c r="AJ111" s="759"/>
      <c r="AK111" s="759"/>
      <c r="AL111" s="759"/>
      <c r="AM111" s="760"/>
      <c r="AN111" s="1105" t="e">
        <f t="shared" si="6"/>
        <v>#DIV/0!</v>
      </c>
      <c r="AO111" s="1106"/>
      <c r="AP111" s="1106"/>
      <c r="AQ111" s="1106"/>
      <c r="AR111" s="1106"/>
      <c r="AS111" s="1107"/>
      <c r="AT111" s="1116"/>
      <c r="AU111" s="1117"/>
      <c r="AV111" s="1117"/>
      <c r="AW111" s="1110"/>
      <c r="AX111" s="1111" t="e">
        <f t="shared" si="7"/>
        <v>#DIV/0!</v>
      </c>
      <c r="AY111" s="1112"/>
      <c r="AZ111" s="1112"/>
      <c r="BA111" s="1112"/>
      <c r="BB111" s="1113"/>
      <c r="BC111" s="1114" t="s">
        <v>259</v>
      </c>
      <c r="BE111" s="1119"/>
      <c r="BF111" s="1119"/>
      <c r="BG111" s="1119"/>
      <c r="BH111" s="1119"/>
      <c r="BI111" s="1119"/>
      <c r="BJ111" s="1119"/>
      <c r="BK111" s="1119"/>
      <c r="BO111" s="707"/>
      <c r="BR111" s="704"/>
      <c r="BS111" s="704"/>
      <c r="CX111" s="708"/>
      <c r="CY111" s="709"/>
    </row>
    <row r="112" spans="2:103">
      <c r="B112" s="1103">
        <v>9</v>
      </c>
      <c r="C112" s="1104">
        <f>②内訳!L16</f>
        <v>0</v>
      </c>
      <c r="D112" s="759"/>
      <c r="E112" s="759"/>
      <c r="F112" s="759"/>
      <c r="G112" s="760"/>
      <c r="H112" s="1105" t="e">
        <f t="shared" si="4"/>
        <v>#DIV/0!</v>
      </c>
      <c r="I112" s="1106"/>
      <c r="J112" s="1106"/>
      <c r="K112" s="1106"/>
      <c r="L112" s="1106"/>
      <c r="M112" s="1107"/>
      <c r="N112" s="1108"/>
      <c r="O112" s="1109"/>
      <c r="P112" s="1109"/>
      <c r="Q112" s="1110"/>
      <c r="R112" s="1111" t="e">
        <f t="shared" si="5"/>
        <v>#DIV/0!</v>
      </c>
      <c r="S112" s="1112"/>
      <c r="T112" s="1112"/>
      <c r="U112" s="1112"/>
      <c r="V112" s="1113"/>
      <c r="W112" s="1114" t="s">
        <v>259</v>
      </c>
      <c r="X112" s="1115"/>
      <c r="Y112" s="1119"/>
      <c r="Z112" s="1119"/>
      <c r="AA112" s="1119"/>
      <c r="AB112" s="1119"/>
      <c r="AC112" s="1119"/>
      <c r="AD112" s="1119"/>
      <c r="AE112" s="1119"/>
      <c r="AH112" s="1103">
        <v>34</v>
      </c>
      <c r="AI112" s="1104">
        <f>②内訳!L41</f>
        <v>0</v>
      </c>
      <c r="AJ112" s="759"/>
      <c r="AK112" s="759"/>
      <c r="AL112" s="759"/>
      <c r="AM112" s="760"/>
      <c r="AN112" s="1105" t="e">
        <f t="shared" si="6"/>
        <v>#DIV/0!</v>
      </c>
      <c r="AO112" s="1106"/>
      <c r="AP112" s="1106"/>
      <c r="AQ112" s="1106"/>
      <c r="AR112" s="1106"/>
      <c r="AS112" s="1107"/>
      <c r="AT112" s="1116"/>
      <c r="AU112" s="1117"/>
      <c r="AV112" s="1117"/>
      <c r="AW112" s="1110"/>
      <c r="AX112" s="1111" t="e">
        <f t="shared" si="7"/>
        <v>#DIV/0!</v>
      </c>
      <c r="AY112" s="1112"/>
      <c r="AZ112" s="1112"/>
      <c r="BA112" s="1112"/>
      <c r="BB112" s="1113"/>
      <c r="BC112" s="1114" t="s">
        <v>259</v>
      </c>
      <c r="BE112" s="1119"/>
      <c r="BF112" s="1119"/>
      <c r="BG112" s="1119"/>
      <c r="BH112" s="1119"/>
      <c r="BI112" s="1119"/>
      <c r="BJ112" s="1119"/>
      <c r="BK112" s="1119"/>
      <c r="BO112" s="707"/>
      <c r="BR112" s="704"/>
      <c r="BS112" s="704"/>
      <c r="CX112" s="708"/>
      <c r="CY112" s="709"/>
    </row>
    <row r="113" spans="2:103">
      <c r="B113" s="1103">
        <v>10</v>
      </c>
      <c r="C113" s="1104">
        <f>②内訳!L17</f>
        <v>0</v>
      </c>
      <c r="D113" s="759"/>
      <c r="E113" s="759"/>
      <c r="F113" s="759"/>
      <c r="G113" s="760"/>
      <c r="H113" s="1105" t="e">
        <f t="shared" si="4"/>
        <v>#DIV/0!</v>
      </c>
      <c r="I113" s="1106"/>
      <c r="J113" s="1106"/>
      <c r="K113" s="1106"/>
      <c r="L113" s="1106"/>
      <c r="M113" s="1107"/>
      <c r="N113" s="1108"/>
      <c r="O113" s="1109"/>
      <c r="P113" s="1109"/>
      <c r="Q113" s="1110"/>
      <c r="R113" s="1111" t="e">
        <f t="shared" si="5"/>
        <v>#DIV/0!</v>
      </c>
      <c r="S113" s="1112"/>
      <c r="T113" s="1112"/>
      <c r="U113" s="1112"/>
      <c r="V113" s="1113"/>
      <c r="W113" s="1114" t="s">
        <v>259</v>
      </c>
      <c r="X113" s="1115"/>
      <c r="Y113" s="1119"/>
      <c r="Z113" s="1119"/>
      <c r="AA113" s="1119"/>
      <c r="AB113" s="1119"/>
      <c r="AC113" s="1119"/>
      <c r="AD113" s="1119"/>
      <c r="AE113" s="1119"/>
      <c r="AH113" s="1103">
        <v>35</v>
      </c>
      <c r="AI113" s="1104">
        <f>②内訳!L42</f>
        <v>0</v>
      </c>
      <c r="AJ113" s="759"/>
      <c r="AK113" s="759"/>
      <c r="AL113" s="759"/>
      <c r="AM113" s="760"/>
      <c r="AN113" s="1105" t="e">
        <f t="shared" si="6"/>
        <v>#DIV/0!</v>
      </c>
      <c r="AO113" s="1106"/>
      <c r="AP113" s="1106"/>
      <c r="AQ113" s="1106"/>
      <c r="AR113" s="1106"/>
      <c r="AS113" s="1107"/>
      <c r="AT113" s="1116"/>
      <c r="AU113" s="1117"/>
      <c r="AV113" s="1117"/>
      <c r="AW113" s="1110"/>
      <c r="AX113" s="1111" t="e">
        <f t="shared" si="7"/>
        <v>#DIV/0!</v>
      </c>
      <c r="AY113" s="1112"/>
      <c r="AZ113" s="1112"/>
      <c r="BA113" s="1112"/>
      <c r="BB113" s="1113"/>
      <c r="BC113" s="1114" t="s">
        <v>259</v>
      </c>
      <c r="BE113" s="1119"/>
      <c r="BF113" s="1119"/>
      <c r="BG113" s="1119"/>
      <c r="BH113" s="1119"/>
      <c r="BI113" s="1119"/>
      <c r="BJ113" s="1119"/>
      <c r="BK113" s="1119"/>
      <c r="BO113" s="707"/>
      <c r="BR113" s="704"/>
      <c r="BS113" s="704"/>
      <c r="CX113" s="708"/>
      <c r="CY113" s="709"/>
    </row>
    <row r="114" spans="2:103">
      <c r="B114" s="1103">
        <v>11</v>
      </c>
      <c r="C114" s="1104">
        <f>②内訳!L18</f>
        <v>0</v>
      </c>
      <c r="D114" s="759"/>
      <c r="E114" s="759"/>
      <c r="F114" s="759"/>
      <c r="G114" s="760"/>
      <c r="H114" s="1105" t="e">
        <f t="shared" si="4"/>
        <v>#DIV/0!</v>
      </c>
      <c r="I114" s="1106"/>
      <c r="J114" s="1106"/>
      <c r="K114" s="1106"/>
      <c r="L114" s="1106"/>
      <c r="M114" s="1107"/>
      <c r="N114" s="1108"/>
      <c r="O114" s="1109"/>
      <c r="P114" s="1109"/>
      <c r="Q114" s="1110"/>
      <c r="R114" s="1111" t="e">
        <f t="shared" si="5"/>
        <v>#DIV/0!</v>
      </c>
      <c r="S114" s="1112"/>
      <c r="T114" s="1112"/>
      <c r="U114" s="1112"/>
      <c r="V114" s="1113"/>
      <c r="W114" s="1114" t="s">
        <v>259</v>
      </c>
      <c r="X114" s="1115"/>
      <c r="Y114" s="1119"/>
      <c r="Z114" s="1119"/>
      <c r="AA114" s="1119"/>
      <c r="AB114" s="1119"/>
      <c r="AC114" s="1119"/>
      <c r="AD114" s="1119"/>
      <c r="AE114" s="1119"/>
      <c r="AH114" s="1103">
        <v>36</v>
      </c>
      <c r="AI114" s="1104">
        <f>②内訳!L43</f>
        <v>0</v>
      </c>
      <c r="AJ114" s="759"/>
      <c r="AK114" s="759"/>
      <c r="AL114" s="759"/>
      <c r="AM114" s="760"/>
      <c r="AN114" s="1105" t="e">
        <f t="shared" si="6"/>
        <v>#DIV/0!</v>
      </c>
      <c r="AO114" s="1106"/>
      <c r="AP114" s="1106"/>
      <c r="AQ114" s="1106"/>
      <c r="AR114" s="1106"/>
      <c r="AS114" s="1107"/>
      <c r="AT114" s="1116"/>
      <c r="AU114" s="1117"/>
      <c r="AV114" s="1117"/>
      <c r="AW114" s="1110"/>
      <c r="AX114" s="1111" t="e">
        <f t="shared" si="7"/>
        <v>#DIV/0!</v>
      </c>
      <c r="AY114" s="1112"/>
      <c r="AZ114" s="1112"/>
      <c r="BA114" s="1112"/>
      <c r="BB114" s="1113"/>
      <c r="BC114" s="1114" t="s">
        <v>259</v>
      </c>
      <c r="BE114" s="1119"/>
      <c r="BF114" s="1119"/>
      <c r="BG114" s="1119"/>
      <c r="BH114" s="1119"/>
      <c r="BI114" s="1119"/>
      <c r="BJ114" s="1119"/>
      <c r="BK114" s="1119"/>
      <c r="BO114" s="707"/>
      <c r="BR114" s="704"/>
      <c r="BS114" s="704"/>
      <c r="CX114" s="708"/>
      <c r="CY114" s="709"/>
    </row>
    <row r="115" spans="2:103">
      <c r="B115" s="1103">
        <v>12</v>
      </c>
      <c r="C115" s="1104">
        <f>②内訳!L19</f>
        <v>0</v>
      </c>
      <c r="D115" s="759"/>
      <c r="E115" s="759"/>
      <c r="F115" s="759"/>
      <c r="G115" s="760"/>
      <c r="H115" s="1105" t="e">
        <f t="shared" si="4"/>
        <v>#DIV/0!</v>
      </c>
      <c r="I115" s="1106"/>
      <c r="J115" s="1106"/>
      <c r="K115" s="1106"/>
      <c r="L115" s="1106"/>
      <c r="M115" s="1107"/>
      <c r="N115" s="1108"/>
      <c r="O115" s="1109"/>
      <c r="P115" s="1109"/>
      <c r="Q115" s="1110"/>
      <c r="R115" s="1111" t="e">
        <f t="shared" si="5"/>
        <v>#DIV/0!</v>
      </c>
      <c r="S115" s="1112"/>
      <c r="T115" s="1112"/>
      <c r="U115" s="1112"/>
      <c r="V115" s="1113"/>
      <c r="W115" s="1114" t="s">
        <v>259</v>
      </c>
      <c r="X115" s="1115"/>
      <c r="Y115" s="1119"/>
      <c r="Z115" s="1119"/>
      <c r="AA115" s="1119"/>
      <c r="AB115" s="1119"/>
      <c r="AC115" s="1119"/>
      <c r="AD115" s="1119"/>
      <c r="AE115" s="1119"/>
      <c r="AH115" s="1103">
        <v>37</v>
      </c>
      <c r="AI115" s="1104">
        <f>②内訳!L44</f>
        <v>0</v>
      </c>
      <c r="AJ115" s="759"/>
      <c r="AK115" s="759"/>
      <c r="AL115" s="759"/>
      <c r="AM115" s="760"/>
      <c r="AN115" s="1105" t="e">
        <f t="shared" si="6"/>
        <v>#DIV/0!</v>
      </c>
      <c r="AO115" s="1106"/>
      <c r="AP115" s="1106"/>
      <c r="AQ115" s="1106"/>
      <c r="AR115" s="1106"/>
      <c r="AS115" s="1107"/>
      <c r="AT115" s="1116"/>
      <c r="AU115" s="1117"/>
      <c r="AV115" s="1117"/>
      <c r="AW115" s="1110"/>
      <c r="AX115" s="1111" t="e">
        <f t="shared" si="7"/>
        <v>#DIV/0!</v>
      </c>
      <c r="AY115" s="1112"/>
      <c r="AZ115" s="1112"/>
      <c r="BA115" s="1112"/>
      <c r="BB115" s="1113"/>
      <c r="BC115" s="1114" t="s">
        <v>259</v>
      </c>
      <c r="BE115" s="1119"/>
      <c r="BF115" s="1119"/>
      <c r="BG115" s="1119"/>
      <c r="BH115" s="1119"/>
      <c r="BI115" s="1119"/>
      <c r="BJ115" s="1119"/>
      <c r="BK115" s="1119"/>
      <c r="BO115" s="707"/>
      <c r="BR115" s="704"/>
      <c r="BS115" s="704"/>
      <c r="CX115" s="708"/>
      <c r="CY115" s="709"/>
    </row>
    <row r="116" spans="2:103">
      <c r="B116" s="1103">
        <v>13</v>
      </c>
      <c r="C116" s="1104">
        <f>②内訳!L20</f>
        <v>0</v>
      </c>
      <c r="D116" s="759"/>
      <c r="E116" s="759"/>
      <c r="F116" s="759"/>
      <c r="G116" s="760"/>
      <c r="H116" s="1105" t="e">
        <f t="shared" si="4"/>
        <v>#DIV/0!</v>
      </c>
      <c r="I116" s="1106"/>
      <c r="J116" s="1106"/>
      <c r="K116" s="1106"/>
      <c r="L116" s="1106"/>
      <c r="M116" s="1107"/>
      <c r="N116" s="1108"/>
      <c r="O116" s="1109"/>
      <c r="P116" s="1109"/>
      <c r="Q116" s="1110"/>
      <c r="R116" s="1111" t="e">
        <f t="shared" si="5"/>
        <v>#DIV/0!</v>
      </c>
      <c r="S116" s="1112"/>
      <c r="T116" s="1112"/>
      <c r="U116" s="1112"/>
      <c r="V116" s="1113"/>
      <c r="W116" s="1114" t="s">
        <v>259</v>
      </c>
      <c r="X116" s="1115"/>
      <c r="Y116" s="1119"/>
      <c r="Z116" s="1119"/>
      <c r="AA116" s="1119"/>
      <c r="AB116" s="1119"/>
      <c r="AC116" s="1119"/>
      <c r="AD116" s="1119"/>
      <c r="AE116" s="1119"/>
      <c r="AH116" s="1103">
        <v>38</v>
      </c>
      <c r="AI116" s="1104">
        <f>②内訳!L45</f>
        <v>0</v>
      </c>
      <c r="AJ116" s="759"/>
      <c r="AK116" s="759"/>
      <c r="AL116" s="759"/>
      <c r="AM116" s="760"/>
      <c r="AN116" s="1105" t="e">
        <f t="shared" si="6"/>
        <v>#DIV/0!</v>
      </c>
      <c r="AO116" s="1106"/>
      <c r="AP116" s="1106"/>
      <c r="AQ116" s="1106"/>
      <c r="AR116" s="1106"/>
      <c r="AS116" s="1107"/>
      <c r="AT116" s="1116"/>
      <c r="AU116" s="1117"/>
      <c r="AV116" s="1117"/>
      <c r="AW116" s="1110"/>
      <c r="AX116" s="1111" t="e">
        <f t="shared" si="7"/>
        <v>#DIV/0!</v>
      </c>
      <c r="AY116" s="1112"/>
      <c r="AZ116" s="1112"/>
      <c r="BA116" s="1112"/>
      <c r="BB116" s="1113"/>
      <c r="BC116" s="1114" t="s">
        <v>259</v>
      </c>
      <c r="BE116" s="1119"/>
      <c r="BF116" s="1119"/>
      <c r="BG116" s="1119"/>
      <c r="BH116" s="1119"/>
      <c r="BI116" s="1119"/>
      <c r="BJ116" s="1119"/>
      <c r="BK116" s="1119"/>
      <c r="BO116" s="707"/>
      <c r="BR116" s="704"/>
      <c r="BS116" s="704"/>
      <c r="CX116" s="708"/>
      <c r="CY116" s="709"/>
    </row>
    <row r="117" spans="2:103">
      <c r="B117" s="1103">
        <v>14</v>
      </c>
      <c r="C117" s="1104">
        <f>②内訳!L21</f>
        <v>0</v>
      </c>
      <c r="D117" s="759"/>
      <c r="E117" s="759"/>
      <c r="F117" s="759"/>
      <c r="G117" s="760"/>
      <c r="H117" s="1105" t="e">
        <f t="shared" si="4"/>
        <v>#DIV/0!</v>
      </c>
      <c r="I117" s="1106"/>
      <c r="J117" s="1106"/>
      <c r="K117" s="1106"/>
      <c r="L117" s="1106"/>
      <c r="M117" s="1107"/>
      <c r="N117" s="1108"/>
      <c r="O117" s="1109"/>
      <c r="P117" s="1109"/>
      <c r="Q117" s="1110"/>
      <c r="R117" s="1111" t="e">
        <f t="shared" si="5"/>
        <v>#DIV/0!</v>
      </c>
      <c r="S117" s="1112"/>
      <c r="T117" s="1112"/>
      <c r="U117" s="1112"/>
      <c r="V117" s="1113"/>
      <c r="W117" s="1114" t="s">
        <v>259</v>
      </c>
      <c r="X117" s="1115"/>
      <c r="AH117" s="1103">
        <v>39</v>
      </c>
      <c r="AI117" s="1104">
        <f>②内訳!L46</f>
        <v>0</v>
      </c>
      <c r="AJ117" s="759"/>
      <c r="AK117" s="759"/>
      <c r="AL117" s="759"/>
      <c r="AM117" s="760"/>
      <c r="AN117" s="1105" t="e">
        <f t="shared" si="6"/>
        <v>#DIV/0!</v>
      </c>
      <c r="AO117" s="1106"/>
      <c r="AP117" s="1106"/>
      <c r="AQ117" s="1106"/>
      <c r="AR117" s="1106"/>
      <c r="AS117" s="1107"/>
      <c r="AT117" s="1116"/>
      <c r="AU117" s="1117"/>
      <c r="AV117" s="1117"/>
      <c r="AW117" s="1110"/>
      <c r="AX117" s="1111" t="e">
        <f t="shared" si="7"/>
        <v>#DIV/0!</v>
      </c>
      <c r="AY117" s="1112"/>
      <c r="AZ117" s="1112"/>
      <c r="BA117" s="1112"/>
      <c r="BB117" s="1113"/>
      <c r="BC117" s="1114" t="s">
        <v>259</v>
      </c>
      <c r="BO117" s="707"/>
      <c r="BR117" s="704"/>
      <c r="BS117" s="704"/>
      <c r="CX117" s="708"/>
      <c r="CY117" s="709"/>
    </row>
    <row r="118" spans="2:103">
      <c r="B118" s="1103">
        <v>15</v>
      </c>
      <c r="C118" s="1104">
        <f>②内訳!L22</f>
        <v>0</v>
      </c>
      <c r="D118" s="759"/>
      <c r="E118" s="759"/>
      <c r="F118" s="759"/>
      <c r="G118" s="760"/>
      <c r="H118" s="1105" t="e">
        <f t="shared" si="4"/>
        <v>#DIV/0!</v>
      </c>
      <c r="I118" s="1106"/>
      <c r="J118" s="1106"/>
      <c r="K118" s="1106"/>
      <c r="L118" s="1106"/>
      <c r="M118" s="1107"/>
      <c r="N118" s="1108"/>
      <c r="O118" s="1109"/>
      <c r="P118" s="1109"/>
      <c r="Q118" s="1110"/>
      <c r="R118" s="1111" t="e">
        <f t="shared" si="5"/>
        <v>#DIV/0!</v>
      </c>
      <c r="S118" s="1112"/>
      <c r="T118" s="1112"/>
      <c r="U118" s="1112"/>
      <c r="V118" s="1113"/>
      <c r="W118" s="1114" t="s">
        <v>259</v>
      </c>
      <c r="X118" s="1115"/>
      <c r="AH118" s="1103">
        <v>40</v>
      </c>
      <c r="AI118" s="1104">
        <f>②内訳!L47</f>
        <v>0</v>
      </c>
      <c r="AJ118" s="759"/>
      <c r="AK118" s="759"/>
      <c r="AL118" s="759"/>
      <c r="AM118" s="760"/>
      <c r="AN118" s="1105" t="e">
        <f t="shared" si="6"/>
        <v>#DIV/0!</v>
      </c>
      <c r="AO118" s="1106"/>
      <c r="AP118" s="1106"/>
      <c r="AQ118" s="1106"/>
      <c r="AR118" s="1106"/>
      <c r="AS118" s="1107"/>
      <c r="AT118" s="1116"/>
      <c r="AU118" s="1117"/>
      <c r="AV118" s="1117"/>
      <c r="AW118" s="1110"/>
      <c r="AX118" s="1111" t="e">
        <f t="shared" si="7"/>
        <v>#DIV/0!</v>
      </c>
      <c r="AY118" s="1112"/>
      <c r="AZ118" s="1112"/>
      <c r="BA118" s="1112"/>
      <c r="BB118" s="1113"/>
      <c r="BC118" s="1114" t="s">
        <v>259</v>
      </c>
      <c r="BO118" s="707"/>
      <c r="BR118" s="704"/>
      <c r="BS118" s="704"/>
      <c r="CX118" s="708"/>
      <c r="CY118" s="709"/>
    </row>
    <row r="119" spans="2:103">
      <c r="B119" s="1103">
        <v>16</v>
      </c>
      <c r="C119" s="1104">
        <f>②内訳!L23</f>
        <v>0</v>
      </c>
      <c r="D119" s="759"/>
      <c r="E119" s="759"/>
      <c r="F119" s="759"/>
      <c r="G119" s="760"/>
      <c r="H119" s="1105" t="e">
        <f t="shared" si="4"/>
        <v>#DIV/0!</v>
      </c>
      <c r="I119" s="1106"/>
      <c r="J119" s="1106"/>
      <c r="K119" s="1106"/>
      <c r="L119" s="1106"/>
      <c r="M119" s="1107"/>
      <c r="N119" s="1108"/>
      <c r="O119" s="1109"/>
      <c r="P119" s="1109"/>
      <c r="Q119" s="1110"/>
      <c r="R119" s="1111" t="e">
        <f t="shared" si="5"/>
        <v>#DIV/0!</v>
      </c>
      <c r="S119" s="1112"/>
      <c r="T119" s="1112"/>
      <c r="U119" s="1112"/>
      <c r="V119" s="1113"/>
      <c r="W119" s="1114" t="s">
        <v>259</v>
      </c>
      <c r="X119" s="1115"/>
      <c r="AH119" s="1103">
        <v>41</v>
      </c>
      <c r="AI119" s="1104">
        <f>②内訳!L48</f>
        <v>0</v>
      </c>
      <c r="AJ119" s="759"/>
      <c r="AK119" s="759"/>
      <c r="AL119" s="759"/>
      <c r="AM119" s="760"/>
      <c r="AN119" s="1105">
        <f t="shared" si="6"/>
        <v>0</v>
      </c>
      <c r="AO119" s="1106"/>
      <c r="AP119" s="1106"/>
      <c r="AQ119" s="1106"/>
      <c r="AR119" s="1106"/>
      <c r="AS119" s="1107"/>
      <c r="AT119" s="1116"/>
      <c r="AU119" s="1117"/>
      <c r="AV119" s="1117"/>
      <c r="AW119" s="1110"/>
      <c r="AX119" s="1120">
        <f t="shared" si="7"/>
        <v>0</v>
      </c>
      <c r="AY119" s="1121"/>
      <c r="AZ119" s="1121"/>
      <c r="BA119" s="1121"/>
      <c r="BB119" s="1122"/>
      <c r="BC119" s="1114" t="s">
        <v>259</v>
      </c>
      <c r="BO119" s="707"/>
      <c r="BR119" s="704"/>
      <c r="BS119" s="704"/>
      <c r="CX119" s="708"/>
      <c r="CY119" s="709"/>
    </row>
    <row r="120" spans="2:103">
      <c r="B120" s="1103">
        <v>17</v>
      </c>
      <c r="C120" s="1104">
        <f>②内訳!L24</f>
        <v>0</v>
      </c>
      <c r="D120" s="759"/>
      <c r="E120" s="759"/>
      <c r="F120" s="759"/>
      <c r="G120" s="760"/>
      <c r="H120" s="1105" t="e">
        <f t="shared" si="4"/>
        <v>#DIV/0!</v>
      </c>
      <c r="I120" s="1106"/>
      <c r="J120" s="1106"/>
      <c r="K120" s="1106"/>
      <c r="L120" s="1106"/>
      <c r="M120" s="1107"/>
      <c r="N120" s="1108"/>
      <c r="O120" s="1109"/>
      <c r="P120" s="1109"/>
      <c r="Q120" s="1110"/>
      <c r="R120" s="1111" t="e">
        <f t="shared" si="5"/>
        <v>#DIV/0!</v>
      </c>
      <c r="S120" s="1112"/>
      <c r="T120" s="1112"/>
      <c r="U120" s="1112"/>
      <c r="V120" s="1113"/>
      <c r="W120" s="1114" t="s">
        <v>259</v>
      </c>
      <c r="X120" s="1115"/>
      <c r="AH120" s="1103">
        <v>42</v>
      </c>
      <c r="AI120" s="1104">
        <f>②内訳!L49</f>
        <v>0</v>
      </c>
      <c r="AJ120" s="759"/>
      <c r="AK120" s="759"/>
      <c r="AL120" s="759"/>
      <c r="AM120" s="760"/>
      <c r="AN120" s="1105">
        <f t="shared" si="6"/>
        <v>0</v>
      </c>
      <c r="AO120" s="1106"/>
      <c r="AP120" s="1106"/>
      <c r="AQ120" s="1106"/>
      <c r="AR120" s="1106"/>
      <c r="AS120" s="1107"/>
      <c r="AT120" s="1116"/>
      <c r="AU120" s="1117"/>
      <c r="AV120" s="1117"/>
      <c r="AW120" s="1110"/>
      <c r="AX120" s="1120">
        <f t="shared" si="7"/>
        <v>0</v>
      </c>
      <c r="AY120" s="1121"/>
      <c r="AZ120" s="1121"/>
      <c r="BA120" s="1121"/>
      <c r="BB120" s="1122"/>
      <c r="BC120" s="1114" t="s">
        <v>259</v>
      </c>
      <c r="BO120" s="707"/>
      <c r="BR120" s="704"/>
      <c r="BS120" s="704"/>
      <c r="CX120" s="708"/>
      <c r="CY120" s="709"/>
    </row>
    <row r="121" spans="2:103">
      <c r="B121" s="1103">
        <v>18</v>
      </c>
      <c r="C121" s="1104">
        <f>②内訳!L25</f>
        <v>0</v>
      </c>
      <c r="D121" s="759"/>
      <c r="E121" s="759"/>
      <c r="F121" s="759"/>
      <c r="G121" s="760"/>
      <c r="H121" s="1105" t="e">
        <f t="shared" si="4"/>
        <v>#DIV/0!</v>
      </c>
      <c r="I121" s="1106"/>
      <c r="J121" s="1106"/>
      <c r="K121" s="1106"/>
      <c r="L121" s="1106"/>
      <c r="M121" s="1107"/>
      <c r="N121" s="1108"/>
      <c r="O121" s="1109"/>
      <c r="P121" s="1109"/>
      <c r="Q121" s="1110"/>
      <c r="R121" s="1111" t="e">
        <f t="shared" si="5"/>
        <v>#DIV/0!</v>
      </c>
      <c r="S121" s="1112"/>
      <c r="T121" s="1112"/>
      <c r="U121" s="1112"/>
      <c r="V121" s="1113"/>
      <c r="W121" s="1114" t="s">
        <v>259</v>
      </c>
      <c r="X121" s="1115"/>
      <c r="AH121" s="1103">
        <v>43</v>
      </c>
      <c r="AI121" s="1104">
        <f>②内訳!L50</f>
        <v>0</v>
      </c>
      <c r="AJ121" s="759"/>
      <c r="AK121" s="759"/>
      <c r="AL121" s="759"/>
      <c r="AM121" s="760"/>
      <c r="AN121" s="1123">
        <f t="shared" si="6"/>
        <v>0</v>
      </c>
      <c r="AO121" s="1124"/>
      <c r="AP121" s="1124"/>
      <c r="AQ121" s="1124"/>
      <c r="AR121" s="1124"/>
      <c r="AS121" s="1107"/>
      <c r="AT121" s="1116"/>
      <c r="AU121" s="1117"/>
      <c r="AV121" s="1117"/>
      <c r="AW121" s="1110"/>
      <c r="AX121" s="1120">
        <f t="shared" si="7"/>
        <v>0</v>
      </c>
      <c r="AY121" s="1121"/>
      <c r="AZ121" s="1121"/>
      <c r="BA121" s="1121"/>
      <c r="BB121" s="1122"/>
      <c r="BC121" s="1114" t="s">
        <v>259</v>
      </c>
      <c r="BO121" s="707"/>
      <c r="BR121" s="704"/>
      <c r="BS121" s="704"/>
      <c r="CX121" s="708"/>
      <c r="CY121" s="709"/>
    </row>
    <row r="122" spans="2:103">
      <c r="B122" s="1103">
        <v>19</v>
      </c>
      <c r="C122" s="1104">
        <f>②内訳!L26</f>
        <v>0</v>
      </c>
      <c r="D122" s="759"/>
      <c r="E122" s="759"/>
      <c r="F122" s="759"/>
      <c r="G122" s="760"/>
      <c r="H122" s="1105" t="e">
        <f t="shared" si="4"/>
        <v>#DIV/0!</v>
      </c>
      <c r="I122" s="1106"/>
      <c r="J122" s="1106"/>
      <c r="K122" s="1106"/>
      <c r="L122" s="1106"/>
      <c r="M122" s="1107"/>
      <c r="N122" s="1108"/>
      <c r="O122" s="1109"/>
      <c r="P122" s="1109"/>
      <c r="Q122" s="1110"/>
      <c r="R122" s="1111" t="e">
        <f t="shared" si="5"/>
        <v>#DIV/0!</v>
      </c>
      <c r="S122" s="1112"/>
      <c r="T122" s="1112"/>
      <c r="U122" s="1112"/>
      <c r="V122" s="1113"/>
      <c r="W122" s="1114" t="s">
        <v>259</v>
      </c>
      <c r="X122" s="1115"/>
      <c r="Y122" s="710"/>
      <c r="Z122" s="710"/>
      <c r="AA122" s="710"/>
      <c r="AB122" s="710"/>
      <c r="AC122" s="710"/>
      <c r="AD122" s="710"/>
      <c r="AE122" s="710"/>
      <c r="AF122" s="710"/>
      <c r="AH122" s="1103">
        <v>44</v>
      </c>
      <c r="AI122" s="1104">
        <f>②内訳!L51</f>
        <v>0</v>
      </c>
      <c r="AJ122" s="759"/>
      <c r="AK122" s="759"/>
      <c r="AL122" s="759"/>
      <c r="AM122" s="760"/>
      <c r="AN122" s="1123">
        <f t="shared" si="6"/>
        <v>0</v>
      </c>
      <c r="AO122" s="1124"/>
      <c r="AP122" s="1124"/>
      <c r="AQ122" s="1124"/>
      <c r="AR122" s="1124"/>
      <c r="AS122" s="1107"/>
      <c r="AT122" s="1116"/>
      <c r="AU122" s="1117"/>
      <c r="AV122" s="1117"/>
      <c r="AW122" s="1110"/>
      <c r="AX122" s="1120">
        <f t="shared" si="7"/>
        <v>0</v>
      </c>
      <c r="AY122" s="1121"/>
      <c r="AZ122" s="1121"/>
      <c r="BA122" s="1121"/>
      <c r="BB122" s="1122"/>
      <c r="BC122" s="1114" t="s">
        <v>259</v>
      </c>
      <c r="BO122" s="707"/>
      <c r="BR122" s="704"/>
      <c r="BS122" s="704"/>
      <c r="CX122" s="708"/>
      <c r="CY122" s="709"/>
    </row>
    <row r="123" spans="2:103">
      <c r="B123" s="1103">
        <v>20</v>
      </c>
      <c r="C123" s="1104">
        <f>②内訳!L27</f>
        <v>0</v>
      </c>
      <c r="D123" s="759"/>
      <c r="E123" s="759"/>
      <c r="F123" s="759"/>
      <c r="G123" s="760"/>
      <c r="H123" s="1105" t="e">
        <f t="shared" si="4"/>
        <v>#DIV/0!</v>
      </c>
      <c r="I123" s="1106"/>
      <c r="J123" s="1106"/>
      <c r="K123" s="1106"/>
      <c r="L123" s="1106"/>
      <c r="M123" s="1107"/>
      <c r="N123" s="1108"/>
      <c r="O123" s="1109"/>
      <c r="P123" s="1109"/>
      <c r="Q123" s="1110"/>
      <c r="R123" s="1111" t="e">
        <f t="shared" si="5"/>
        <v>#DIV/0!</v>
      </c>
      <c r="S123" s="1112"/>
      <c r="T123" s="1112"/>
      <c r="U123" s="1112"/>
      <c r="V123" s="1113"/>
      <c r="W123" s="1114" t="s">
        <v>259</v>
      </c>
      <c r="X123" s="1115"/>
      <c r="Y123" s="710"/>
      <c r="Z123" s="710"/>
      <c r="AA123" s="710"/>
      <c r="AB123" s="710"/>
      <c r="AC123" s="710"/>
      <c r="AD123" s="710"/>
      <c r="AE123" s="710"/>
      <c r="AF123" s="710"/>
      <c r="AH123" s="1103">
        <v>45</v>
      </c>
      <c r="AI123" s="1104">
        <f>②内訳!L52</f>
        <v>0</v>
      </c>
      <c r="AJ123" s="759"/>
      <c r="AK123" s="759"/>
      <c r="AL123" s="759"/>
      <c r="AM123" s="760"/>
      <c r="AN123" s="1123">
        <f t="shared" si="6"/>
        <v>0</v>
      </c>
      <c r="AO123" s="1124"/>
      <c r="AP123" s="1124"/>
      <c r="AQ123" s="1124"/>
      <c r="AR123" s="1124"/>
      <c r="AS123" s="1107"/>
      <c r="AT123" s="1116"/>
      <c r="AU123" s="1117"/>
      <c r="AV123" s="1117"/>
      <c r="AW123" s="1110"/>
      <c r="AX123" s="1120">
        <f t="shared" si="7"/>
        <v>0</v>
      </c>
      <c r="AY123" s="1121"/>
      <c r="AZ123" s="1121"/>
      <c r="BA123" s="1121"/>
      <c r="BB123" s="1122"/>
      <c r="BC123" s="1114" t="s">
        <v>259</v>
      </c>
      <c r="BO123" s="707"/>
      <c r="BR123" s="704"/>
      <c r="BS123" s="704"/>
      <c r="CX123" s="708"/>
      <c r="CY123" s="709"/>
    </row>
    <row r="124" spans="2:103">
      <c r="B124" s="1103">
        <v>21</v>
      </c>
      <c r="C124" s="1104">
        <f>②内訳!L28</f>
        <v>0</v>
      </c>
      <c r="D124" s="759"/>
      <c r="E124" s="759"/>
      <c r="F124" s="759"/>
      <c r="G124" s="760"/>
      <c r="H124" s="1105" t="e">
        <f t="shared" si="4"/>
        <v>#DIV/0!</v>
      </c>
      <c r="I124" s="1106"/>
      <c r="J124" s="1106"/>
      <c r="K124" s="1106"/>
      <c r="L124" s="1106"/>
      <c r="M124" s="1107"/>
      <c r="N124" s="1108"/>
      <c r="O124" s="1109"/>
      <c r="P124" s="1109"/>
      <c r="Q124" s="1110"/>
      <c r="R124" s="1111" t="e">
        <f t="shared" si="5"/>
        <v>#DIV/0!</v>
      </c>
      <c r="S124" s="1112"/>
      <c r="T124" s="1112"/>
      <c r="U124" s="1112"/>
      <c r="V124" s="1113"/>
      <c r="W124" s="1114" t="s">
        <v>259</v>
      </c>
      <c r="X124" s="1115"/>
      <c r="Y124" s="925"/>
      <c r="Z124" s="925"/>
      <c r="AA124" s="925"/>
      <c r="AB124" s="925"/>
      <c r="AC124" s="925"/>
      <c r="AD124" s="925"/>
      <c r="AE124" s="925"/>
      <c r="AF124" s="925"/>
      <c r="AH124" s="1125" t="s">
        <v>407</v>
      </c>
      <c r="AI124" s="1126"/>
      <c r="AJ124" s="1126"/>
      <c r="AK124" s="1126"/>
      <c r="AL124" s="1126"/>
      <c r="AM124" s="1127"/>
      <c r="AN124" s="1128" t="e">
        <f>SUM(AN104:AR123)</f>
        <v>#DIV/0!</v>
      </c>
      <c r="AO124" s="1129"/>
      <c r="AP124" s="1129"/>
      <c r="AQ124" s="1129"/>
      <c r="AR124" s="1129"/>
      <c r="AS124" s="1130" t="s">
        <v>259</v>
      </c>
      <c r="AT124" s="1131"/>
      <c r="AU124" s="1132"/>
      <c r="AV124" s="1132"/>
      <c r="AW124" s="1133" t="s">
        <v>259</v>
      </c>
      <c r="AX124" s="1134" t="e">
        <f>SUM(AX104:BB123)</f>
        <v>#DIV/0!</v>
      </c>
      <c r="AY124" s="1129"/>
      <c r="AZ124" s="1129"/>
      <c r="BA124" s="1129"/>
      <c r="BB124" s="1135"/>
      <c r="BC124" s="1136" t="s">
        <v>259</v>
      </c>
      <c r="BO124" s="707"/>
      <c r="BR124" s="704"/>
      <c r="BS124" s="704"/>
      <c r="CX124" s="708"/>
      <c r="CY124" s="709"/>
    </row>
    <row r="125" spans="2:103">
      <c r="B125" s="1103">
        <v>22</v>
      </c>
      <c r="C125" s="1104">
        <f>②内訳!L29</f>
        <v>0</v>
      </c>
      <c r="D125" s="759"/>
      <c r="E125" s="759"/>
      <c r="F125" s="759"/>
      <c r="G125" s="760"/>
      <c r="H125" s="1105" t="e">
        <f t="shared" si="4"/>
        <v>#DIV/0!</v>
      </c>
      <c r="I125" s="1106"/>
      <c r="J125" s="1106"/>
      <c r="K125" s="1106"/>
      <c r="L125" s="1106"/>
      <c r="M125" s="1107"/>
      <c r="N125" s="1108"/>
      <c r="O125" s="1109"/>
      <c r="P125" s="1109"/>
      <c r="Q125" s="1110"/>
      <c r="R125" s="1111" t="e">
        <f t="shared" si="5"/>
        <v>#DIV/0!</v>
      </c>
      <c r="S125" s="1112"/>
      <c r="T125" s="1112"/>
      <c r="U125" s="1112"/>
      <c r="V125" s="1113"/>
      <c r="W125" s="1114" t="s">
        <v>259</v>
      </c>
      <c r="X125" s="1115"/>
      <c r="Y125" s="925"/>
      <c r="Z125" s="925"/>
      <c r="AA125" s="925"/>
      <c r="AB125" s="925"/>
      <c r="AC125" s="925"/>
      <c r="AD125" s="925"/>
      <c r="AE125" s="925"/>
      <c r="AF125" s="925"/>
      <c r="AI125" s="704"/>
      <c r="CX125" s="708"/>
      <c r="CY125" s="709"/>
    </row>
    <row r="126" spans="2:103">
      <c r="B126" s="1103">
        <v>23</v>
      </c>
      <c r="C126" s="1104">
        <f>②内訳!L30</f>
        <v>0</v>
      </c>
      <c r="D126" s="759"/>
      <c r="E126" s="759"/>
      <c r="F126" s="759"/>
      <c r="G126" s="760"/>
      <c r="H126" s="1105" t="e">
        <f t="shared" si="4"/>
        <v>#DIV/0!</v>
      </c>
      <c r="I126" s="1106"/>
      <c r="J126" s="1106"/>
      <c r="K126" s="1106"/>
      <c r="L126" s="1106"/>
      <c r="M126" s="1107"/>
      <c r="N126" s="1108"/>
      <c r="O126" s="1109"/>
      <c r="P126" s="1109"/>
      <c r="Q126" s="1110"/>
      <c r="R126" s="1111" t="e">
        <f t="shared" si="5"/>
        <v>#DIV/0!</v>
      </c>
      <c r="S126" s="1112"/>
      <c r="T126" s="1112"/>
      <c r="U126" s="1112"/>
      <c r="V126" s="1113"/>
      <c r="W126" s="1114" t="s">
        <v>259</v>
      </c>
      <c r="X126" s="1115"/>
      <c r="Y126" s="925"/>
      <c r="Z126" s="925"/>
      <c r="AA126" s="925"/>
      <c r="AB126" s="925"/>
      <c r="AC126" s="925"/>
      <c r="AD126" s="925"/>
      <c r="AE126" s="925"/>
      <c r="AF126" s="925"/>
      <c r="AH126" s="1090" t="s">
        <v>408</v>
      </c>
      <c r="AI126" s="1091"/>
      <c r="AJ126" s="1091"/>
      <c r="AK126" s="1091"/>
      <c r="AL126" s="1091"/>
      <c r="AM126" s="1091"/>
      <c r="AN126" s="1137" t="e">
        <f>SUM(H104:L128)+SUM(AN104:AR123)</f>
        <v>#DIV/0!</v>
      </c>
      <c r="AO126" s="1091"/>
      <c r="AP126" s="1091"/>
      <c r="AQ126" s="1091"/>
      <c r="AR126" s="1138"/>
      <c r="AS126" s="1139" t="s">
        <v>410</v>
      </c>
      <c r="AT126" s="1137" t="e">
        <f>P99-AX126</f>
        <v>#DIV/0!</v>
      </c>
      <c r="AU126" s="1091"/>
      <c r="AV126" s="1138"/>
      <c r="AW126" s="1139" t="s">
        <v>410</v>
      </c>
      <c r="AX126" s="1137" t="e">
        <f>SUM(R104:V128)+SUM(AX104:BB123)</f>
        <v>#DIV/0!</v>
      </c>
      <c r="AY126" s="1091"/>
      <c r="AZ126" s="1091"/>
      <c r="BA126" s="1091"/>
      <c r="BB126" s="1138"/>
      <c r="BC126" s="1140" t="s">
        <v>410</v>
      </c>
      <c r="CX126" s="708"/>
      <c r="CY126" s="709"/>
    </row>
    <row r="127" spans="2:103">
      <c r="B127" s="1103">
        <v>24</v>
      </c>
      <c r="C127" s="1104">
        <f>②内訳!L31</f>
        <v>0</v>
      </c>
      <c r="D127" s="759"/>
      <c r="E127" s="759"/>
      <c r="F127" s="759"/>
      <c r="G127" s="760"/>
      <c r="H127" s="1105" t="e">
        <f t="shared" si="4"/>
        <v>#DIV/0!</v>
      </c>
      <c r="I127" s="1106"/>
      <c r="J127" s="1106"/>
      <c r="K127" s="1106"/>
      <c r="L127" s="1106"/>
      <c r="M127" s="1107"/>
      <c r="N127" s="1108"/>
      <c r="O127" s="1109"/>
      <c r="P127" s="1109"/>
      <c r="Q127" s="1110"/>
      <c r="R127" s="1111" t="e">
        <f t="shared" si="5"/>
        <v>#DIV/0!</v>
      </c>
      <c r="S127" s="1112"/>
      <c r="T127" s="1112"/>
      <c r="U127" s="1112"/>
      <c r="V127" s="1113"/>
      <c r="W127" s="1114" t="s">
        <v>259</v>
      </c>
      <c r="X127" s="1115"/>
      <c r="Y127" s="925"/>
      <c r="Z127" s="925"/>
      <c r="AA127" s="925"/>
      <c r="AB127" s="925"/>
      <c r="AC127" s="925"/>
      <c r="AD127" s="925"/>
      <c r="AE127" s="925"/>
      <c r="AF127" s="925"/>
      <c r="CX127" s="708"/>
      <c r="CY127" s="709"/>
    </row>
    <row r="128" spans="2:103">
      <c r="B128" s="1103">
        <v>25</v>
      </c>
      <c r="C128" s="1104">
        <f>②内訳!L32</f>
        <v>0</v>
      </c>
      <c r="D128" s="759"/>
      <c r="E128" s="759"/>
      <c r="F128" s="759"/>
      <c r="G128" s="760"/>
      <c r="H128" s="1105" t="e">
        <f t="shared" si="4"/>
        <v>#DIV/0!</v>
      </c>
      <c r="I128" s="1106"/>
      <c r="J128" s="1106"/>
      <c r="K128" s="1106"/>
      <c r="L128" s="1106"/>
      <c r="M128" s="1107"/>
      <c r="N128" s="1108"/>
      <c r="O128" s="1109"/>
      <c r="P128" s="1109"/>
      <c r="Q128" s="1110"/>
      <c r="R128" s="1111" t="e">
        <f t="shared" si="5"/>
        <v>#DIV/0!</v>
      </c>
      <c r="S128" s="1112"/>
      <c r="T128" s="1112"/>
      <c r="U128" s="1112"/>
      <c r="V128" s="1113"/>
      <c r="W128" s="1114" t="s">
        <v>259</v>
      </c>
      <c r="Y128" s="925"/>
      <c r="Z128" s="925"/>
      <c r="AA128" s="925"/>
      <c r="AB128" s="925"/>
      <c r="AC128" s="925"/>
      <c r="AD128" s="925"/>
      <c r="AE128" s="925"/>
      <c r="AF128" s="925"/>
      <c r="CX128" s="708"/>
      <c r="CY128" s="709"/>
    </row>
    <row r="129" spans="2:103">
      <c r="B129" s="1141" t="e">
        <f>IF(AN124=0,"合計","NO1　計")</f>
        <v>#DIV/0!</v>
      </c>
      <c r="C129" s="1142"/>
      <c r="D129" s="1142"/>
      <c r="E129" s="1142"/>
      <c r="F129" s="1142"/>
      <c r="G129" s="1143"/>
      <c r="H129" s="1128" t="e">
        <f>SUM(H104:L128)</f>
        <v>#DIV/0!</v>
      </c>
      <c r="I129" s="1129"/>
      <c r="J129" s="1129"/>
      <c r="K129" s="1129"/>
      <c r="L129" s="1129"/>
      <c r="M129" s="1144" t="s">
        <v>259</v>
      </c>
      <c r="N129" s="1145"/>
      <c r="O129" s="1146"/>
      <c r="P129" s="1146"/>
      <c r="Q129" s="1147" t="s">
        <v>259</v>
      </c>
      <c r="R129" s="1134" t="e">
        <f>SUM(R104:V128)</f>
        <v>#DIV/0!</v>
      </c>
      <c r="S129" s="1129"/>
      <c r="T129" s="1129"/>
      <c r="U129" s="1129"/>
      <c r="V129" s="1135"/>
      <c r="W129" s="1136" t="s">
        <v>259</v>
      </c>
      <c r="CX129" s="708"/>
      <c r="CY129" s="709"/>
    </row>
    <row r="130" spans="2:103">
      <c r="CX130" s="708"/>
      <c r="CY130" s="709"/>
    </row>
    <row r="131" spans="2:103">
      <c r="CX131" s="708"/>
      <c r="CY131" s="709"/>
    </row>
    <row r="132" spans="2:103">
      <c r="CX132" s="708"/>
      <c r="CY132" s="709"/>
    </row>
    <row r="133" spans="2:103">
      <c r="C133" s="1148" t="s">
        <v>96</v>
      </c>
      <c r="D133" s="1149"/>
      <c r="E133" s="1149"/>
      <c r="F133" s="1149"/>
      <c r="G133" s="1149"/>
      <c r="H133" s="1149"/>
      <c r="CX133" s="708"/>
      <c r="CY133" s="709"/>
    </row>
    <row r="134" spans="2:103">
      <c r="C134" s="1148" t="s">
        <v>181</v>
      </c>
      <c r="D134" s="1149"/>
      <c r="E134" s="1149"/>
      <c r="F134" s="1149"/>
      <c r="G134" s="1149"/>
      <c r="H134" s="1149"/>
      <c r="CX134" s="708"/>
      <c r="CY134" s="709"/>
    </row>
    <row r="135" spans="2:103">
      <c r="C135" s="1148"/>
      <c r="D135" s="1149"/>
      <c r="E135" s="1149"/>
      <c r="F135" s="1149"/>
      <c r="G135" s="1149"/>
      <c r="H135" s="1149"/>
      <c r="CX135" s="708"/>
      <c r="CY135" s="709"/>
    </row>
    <row r="136" spans="2:103">
      <c r="C136" s="1148">
        <f t="shared" ref="C136:C160" si="8">IF(C104=0,0,ROUNDDOWN($P$99/$D$102,0))</f>
        <v>0</v>
      </c>
      <c r="D136" s="1149" t="e">
        <f>ROUND(②内訳!M8/②内訳!$D$3*'①報告書(提出）'!$P$99,0)</f>
        <v>#DIV/0!</v>
      </c>
      <c r="E136" s="1149"/>
      <c r="F136" s="1149"/>
      <c r="G136" s="1149"/>
      <c r="H136" s="1149"/>
      <c r="CX136" s="708"/>
      <c r="CY136" s="709"/>
    </row>
    <row r="137" spans="2:103">
      <c r="C137" s="1148">
        <f t="shared" si="8"/>
        <v>0</v>
      </c>
      <c r="D137" s="1149" t="e">
        <f>ROUND(②内訳!M9/②内訳!$D$3*'①報告書(提出）'!$P$99,0)</f>
        <v>#DIV/0!</v>
      </c>
      <c r="E137" s="1149"/>
      <c r="F137" s="1149"/>
      <c r="G137" s="1149"/>
      <c r="H137" s="1149"/>
      <c r="CX137" s="708"/>
      <c r="CY137" s="709"/>
    </row>
    <row r="138" spans="2:103">
      <c r="C138" s="1148">
        <f t="shared" si="8"/>
        <v>0</v>
      </c>
      <c r="D138" s="1149" t="e">
        <f>ROUND(②内訳!M10/②内訳!$D$3*'①報告書(提出）'!$P$99,0)</f>
        <v>#DIV/0!</v>
      </c>
      <c r="E138" s="1149"/>
      <c r="F138" s="1149"/>
      <c r="G138" s="1149"/>
      <c r="H138" s="1149"/>
      <c r="CX138" s="708"/>
      <c r="CY138" s="709"/>
    </row>
    <row r="139" spans="2:103">
      <c r="C139" s="1148">
        <f t="shared" si="8"/>
        <v>0</v>
      </c>
      <c r="D139" s="1149" t="e">
        <f>ROUND(②内訳!M11/②内訳!$D$3*'①報告書(提出）'!$P$99,0)</f>
        <v>#DIV/0!</v>
      </c>
      <c r="E139" s="1149"/>
      <c r="F139" s="1149"/>
      <c r="G139" s="1149"/>
      <c r="H139" s="1149"/>
      <c r="CX139" s="708"/>
      <c r="CY139" s="709"/>
    </row>
    <row r="140" spans="2:103">
      <c r="C140" s="1148">
        <f t="shared" si="8"/>
        <v>0</v>
      </c>
      <c r="D140" s="1149" t="e">
        <f>ROUND(②内訳!M12/②内訳!$D$3*'①報告書(提出）'!$P$99,0)</f>
        <v>#DIV/0!</v>
      </c>
      <c r="E140" s="1149"/>
      <c r="F140" s="1149"/>
      <c r="G140" s="1149"/>
      <c r="H140" s="1149"/>
      <c r="CX140" s="708"/>
      <c r="CY140" s="709"/>
    </row>
    <row r="141" spans="2:103">
      <c r="C141" s="1148">
        <f t="shared" si="8"/>
        <v>0</v>
      </c>
      <c r="D141" s="1149" t="e">
        <f>ROUND(②内訳!M13/②内訳!$D$3*'①報告書(提出）'!$P$99,0)</f>
        <v>#DIV/0!</v>
      </c>
      <c r="E141" s="1149"/>
      <c r="F141" s="1149"/>
      <c r="G141" s="1149"/>
      <c r="H141" s="1149"/>
      <c r="CX141" s="708"/>
      <c r="CY141" s="709"/>
    </row>
    <row r="142" spans="2:103">
      <c r="C142" s="1148">
        <f t="shared" si="8"/>
        <v>0</v>
      </c>
      <c r="D142" s="1149" t="e">
        <f>ROUND(②内訳!M14/②内訳!$D$3*'①報告書(提出）'!$P$99,0)</f>
        <v>#DIV/0!</v>
      </c>
      <c r="E142" s="1149"/>
      <c r="F142" s="1149"/>
      <c r="G142" s="1149"/>
      <c r="H142" s="1149"/>
      <c r="CX142" s="708"/>
      <c r="CY142" s="709"/>
    </row>
    <row r="143" spans="2:103">
      <c r="C143" s="1148">
        <f t="shared" si="8"/>
        <v>0</v>
      </c>
      <c r="D143" s="1149" t="e">
        <f>ROUND(②内訳!M15/②内訳!$D$3*'①報告書(提出）'!$P$99,0)</f>
        <v>#DIV/0!</v>
      </c>
      <c r="E143" s="1149"/>
      <c r="F143" s="1149"/>
      <c r="G143" s="1149"/>
      <c r="H143" s="1149"/>
      <c r="CX143" s="708"/>
      <c r="CY143" s="709"/>
    </row>
    <row r="144" spans="2:103">
      <c r="C144" s="1148">
        <f t="shared" si="8"/>
        <v>0</v>
      </c>
      <c r="D144" s="1149" t="e">
        <f>ROUND(②内訳!M16/②内訳!$D$3*'①報告書(提出）'!$P$99,0)</f>
        <v>#DIV/0!</v>
      </c>
      <c r="E144" s="1149"/>
      <c r="F144" s="1149"/>
      <c r="G144" s="1149"/>
      <c r="H144" s="1149"/>
      <c r="CX144" s="708"/>
      <c r="CY144" s="709"/>
    </row>
    <row r="145" spans="3:103">
      <c r="C145" s="1148">
        <f t="shared" si="8"/>
        <v>0</v>
      </c>
      <c r="D145" s="1149" t="e">
        <f>ROUND(②内訳!M17/②内訳!$D$3*'①報告書(提出）'!$P$99,0)</f>
        <v>#DIV/0!</v>
      </c>
      <c r="E145" s="1149"/>
      <c r="F145" s="1149"/>
      <c r="G145" s="1149"/>
      <c r="H145" s="1149"/>
      <c r="CX145" s="708"/>
      <c r="CY145" s="709"/>
    </row>
    <row r="146" spans="3:103">
      <c r="C146" s="1148">
        <f t="shared" si="8"/>
        <v>0</v>
      </c>
      <c r="D146" s="1149" t="e">
        <f>ROUND(②内訳!M18/②内訳!$D$3*'①報告書(提出）'!$P$99,0)</f>
        <v>#DIV/0!</v>
      </c>
      <c r="E146" s="1149"/>
      <c r="F146" s="1149"/>
      <c r="G146" s="1149"/>
      <c r="H146" s="1149"/>
      <c r="CX146" s="708"/>
      <c r="CY146" s="709"/>
    </row>
    <row r="147" spans="3:103">
      <c r="C147" s="1148">
        <f t="shared" si="8"/>
        <v>0</v>
      </c>
      <c r="D147" s="1149" t="e">
        <f>ROUND(②内訳!M19/②内訳!$D$3*'①報告書(提出）'!$P$99,0)</f>
        <v>#DIV/0!</v>
      </c>
      <c r="E147" s="1149"/>
      <c r="F147" s="1149"/>
      <c r="G147" s="1149"/>
      <c r="H147" s="1149"/>
      <c r="CX147" s="708"/>
      <c r="CY147" s="709"/>
    </row>
    <row r="148" spans="3:103">
      <c r="C148" s="1148">
        <f t="shared" si="8"/>
        <v>0</v>
      </c>
      <c r="D148" s="1149" t="e">
        <f>ROUND(②内訳!M20/②内訳!$D$3*'①報告書(提出）'!$P$99,0)</f>
        <v>#DIV/0!</v>
      </c>
      <c r="E148" s="1149"/>
      <c r="F148" s="1149"/>
      <c r="G148" s="1149"/>
      <c r="H148" s="1149"/>
      <c r="CX148" s="708"/>
      <c r="CY148" s="709"/>
    </row>
    <row r="149" spans="3:103">
      <c r="C149" s="1148">
        <f t="shared" si="8"/>
        <v>0</v>
      </c>
      <c r="D149" s="1149" t="e">
        <f>ROUND(②内訳!M21/②内訳!$D$3*'①報告書(提出）'!$P$99,0)</f>
        <v>#DIV/0!</v>
      </c>
      <c r="E149" s="1149"/>
      <c r="F149" s="1149"/>
      <c r="G149" s="1149"/>
      <c r="H149" s="1149"/>
      <c r="CX149" s="708"/>
      <c r="CY149" s="709"/>
    </row>
    <row r="150" spans="3:103">
      <c r="C150" s="1148">
        <f t="shared" si="8"/>
        <v>0</v>
      </c>
      <c r="D150" s="1149" t="e">
        <f>ROUND(②内訳!M22/②内訳!$D$3*'①報告書(提出）'!$P$99,0)</f>
        <v>#DIV/0!</v>
      </c>
      <c r="E150" s="1149"/>
      <c r="F150" s="1149"/>
      <c r="G150" s="1149"/>
      <c r="H150" s="1149"/>
      <c r="CX150" s="708"/>
      <c r="CY150" s="709"/>
    </row>
    <row r="151" spans="3:103">
      <c r="C151" s="1148">
        <f t="shared" si="8"/>
        <v>0</v>
      </c>
      <c r="D151" s="1149" t="e">
        <f>ROUND(②内訳!M23/②内訳!$D$3*'①報告書(提出）'!$P$99,0)</f>
        <v>#DIV/0!</v>
      </c>
      <c r="E151" s="1149"/>
      <c r="F151" s="1149"/>
      <c r="G151" s="1149"/>
      <c r="H151" s="1149"/>
    </row>
    <row r="152" spans="3:103">
      <c r="C152" s="1148">
        <f t="shared" si="8"/>
        <v>0</v>
      </c>
      <c r="D152" s="1149" t="e">
        <f>ROUND(②内訳!M24/②内訳!$D$3*'①報告書(提出）'!$P$99,0)</f>
        <v>#DIV/0!</v>
      </c>
      <c r="E152" s="1149"/>
      <c r="F152" s="1149"/>
      <c r="G152" s="1149"/>
      <c r="H152" s="1149"/>
    </row>
    <row r="153" spans="3:103">
      <c r="C153" s="1148">
        <f t="shared" si="8"/>
        <v>0</v>
      </c>
      <c r="D153" s="1149" t="e">
        <f>ROUND(②内訳!M25/②内訳!$D$3*'①報告書(提出）'!$P$99,0)</f>
        <v>#DIV/0!</v>
      </c>
      <c r="E153" s="1149"/>
      <c r="F153" s="1149"/>
      <c r="G153" s="1149"/>
      <c r="H153" s="1149"/>
    </row>
    <row r="154" spans="3:103">
      <c r="C154" s="1148">
        <f t="shared" si="8"/>
        <v>0</v>
      </c>
      <c r="D154" s="1149" t="e">
        <f>ROUND(②内訳!M26/②内訳!$D$3*'①報告書(提出）'!$P$99,0)</f>
        <v>#DIV/0!</v>
      </c>
      <c r="E154" s="1149"/>
      <c r="F154" s="1149"/>
      <c r="G154" s="1149"/>
      <c r="H154" s="1149"/>
    </row>
    <row r="155" spans="3:103">
      <c r="C155" s="1148">
        <f t="shared" si="8"/>
        <v>0</v>
      </c>
      <c r="D155" s="1149" t="e">
        <f>ROUND(②内訳!M27/②内訳!$D$3*'①報告書(提出）'!$P$99,0)</f>
        <v>#DIV/0!</v>
      </c>
      <c r="E155" s="1149"/>
      <c r="F155" s="1149"/>
      <c r="G155" s="1149"/>
      <c r="H155" s="1149"/>
    </row>
    <row r="156" spans="3:103">
      <c r="C156" s="1148">
        <f t="shared" si="8"/>
        <v>0</v>
      </c>
      <c r="D156" s="1149" t="e">
        <f>ROUND(②内訳!M28/②内訳!$D$3*'①報告書(提出）'!$P$99,0)</f>
        <v>#DIV/0!</v>
      </c>
      <c r="E156" s="1149"/>
      <c r="F156" s="1149"/>
      <c r="G156" s="1149"/>
      <c r="H156" s="1149"/>
    </row>
    <row r="157" spans="3:103">
      <c r="C157" s="1148">
        <f t="shared" si="8"/>
        <v>0</v>
      </c>
      <c r="D157" s="1149" t="e">
        <f>ROUND(②内訳!M29/②内訳!$D$3*'①報告書(提出）'!$P$99,0)</f>
        <v>#DIV/0!</v>
      </c>
      <c r="E157" s="1149"/>
      <c r="F157" s="1149"/>
      <c r="G157" s="1149"/>
      <c r="H157" s="1149"/>
    </row>
    <row r="158" spans="3:103">
      <c r="C158" s="1148">
        <f t="shared" si="8"/>
        <v>0</v>
      </c>
      <c r="D158" s="1149" t="e">
        <f>ROUND(②内訳!M30/②内訳!$D$3*'①報告書(提出）'!$P$99,0)</f>
        <v>#DIV/0!</v>
      </c>
      <c r="E158" s="1149"/>
      <c r="F158" s="1149"/>
      <c r="G158" s="1149"/>
      <c r="H158" s="1149"/>
    </row>
    <row r="159" spans="3:103">
      <c r="C159" s="1148">
        <f t="shared" si="8"/>
        <v>0</v>
      </c>
      <c r="D159" s="1149" t="e">
        <f>ROUND(②内訳!M31/②内訳!$D$3*'①報告書(提出）'!$P$99,0)</f>
        <v>#DIV/0!</v>
      </c>
      <c r="E159" s="1149"/>
      <c r="F159" s="1149"/>
      <c r="G159" s="1149"/>
      <c r="H159" s="1149"/>
    </row>
    <row r="160" spans="3:103">
      <c r="C160" s="1148">
        <f t="shared" si="8"/>
        <v>0</v>
      </c>
      <c r="D160" s="1149" t="e">
        <f>ROUND(②内訳!M32/②内訳!$D$3*'①報告書(提出）'!$P$99,0)</f>
        <v>#DIV/0!</v>
      </c>
      <c r="E160" s="1149"/>
      <c r="F160" s="1149"/>
      <c r="G160" s="1149"/>
      <c r="H160" s="1149"/>
    </row>
    <row r="161" spans="3:8">
      <c r="C161" s="1148">
        <f t="shared" ref="C161:C180" si="9">IF(AI104=0,0,ROUNDDOWN($P$99/$D$102,0))</f>
        <v>0</v>
      </c>
      <c r="D161" s="1149" t="e">
        <f>ROUND(②内訳!M33/②内訳!$D$3*'①報告書(提出）'!$P$99,0)</f>
        <v>#DIV/0!</v>
      </c>
      <c r="E161" s="1149"/>
      <c r="F161" s="1149"/>
      <c r="G161" s="1149"/>
      <c r="H161" s="1149"/>
    </row>
    <row r="162" spans="3:8">
      <c r="C162" s="1148">
        <f t="shared" si="9"/>
        <v>0</v>
      </c>
      <c r="D162" s="1149" t="e">
        <f>ROUND(②内訳!M34/②内訳!$D$3*'①報告書(提出）'!$P$99,0)</f>
        <v>#DIV/0!</v>
      </c>
      <c r="E162" s="1149"/>
      <c r="F162" s="1149"/>
      <c r="G162" s="1149"/>
      <c r="H162" s="1149"/>
    </row>
    <row r="163" spans="3:8">
      <c r="C163" s="1148">
        <f t="shared" si="9"/>
        <v>0</v>
      </c>
      <c r="D163" s="1149" t="e">
        <f>ROUND(②内訳!M35/②内訳!$D$3*'①報告書(提出）'!$P$99,0)</f>
        <v>#DIV/0!</v>
      </c>
      <c r="E163" s="1149"/>
      <c r="F163" s="1149"/>
      <c r="G163" s="1149"/>
      <c r="H163" s="1149"/>
    </row>
    <row r="164" spans="3:8">
      <c r="C164" s="1148">
        <f t="shared" si="9"/>
        <v>0</v>
      </c>
      <c r="D164" s="1149" t="e">
        <f>ROUND(②内訳!M36/②内訳!$D$3*'①報告書(提出）'!$P$99,0)</f>
        <v>#DIV/0!</v>
      </c>
      <c r="E164" s="1149"/>
      <c r="F164" s="1149"/>
      <c r="G164" s="1149"/>
      <c r="H164" s="1149"/>
    </row>
    <row r="165" spans="3:8">
      <c r="C165" s="1148">
        <f t="shared" si="9"/>
        <v>0</v>
      </c>
      <c r="D165" s="1149" t="e">
        <f>ROUND(②内訳!M37/②内訳!$D$3*'①報告書(提出）'!$P$99,0)</f>
        <v>#DIV/0!</v>
      </c>
      <c r="E165" s="1149"/>
      <c r="F165" s="1149"/>
      <c r="G165" s="1149"/>
      <c r="H165" s="1149"/>
    </row>
    <row r="166" spans="3:8">
      <c r="C166" s="1148">
        <f t="shared" si="9"/>
        <v>0</v>
      </c>
      <c r="D166" s="1149" t="e">
        <f>ROUND(②内訳!M38/②内訳!$D$3*'①報告書(提出）'!$P$99,0)</f>
        <v>#DIV/0!</v>
      </c>
      <c r="E166" s="1149"/>
      <c r="F166" s="1149"/>
      <c r="G166" s="1149"/>
      <c r="H166" s="1149"/>
    </row>
    <row r="167" spans="3:8">
      <c r="C167" s="1148">
        <f t="shared" si="9"/>
        <v>0</v>
      </c>
      <c r="D167" s="1149" t="e">
        <f>ROUND(②内訳!M39/②内訳!$D$3*'①報告書(提出）'!$P$99,0)</f>
        <v>#DIV/0!</v>
      </c>
      <c r="E167" s="1149"/>
      <c r="F167" s="1149"/>
      <c r="G167" s="1149"/>
      <c r="H167" s="1149"/>
    </row>
    <row r="168" spans="3:8">
      <c r="C168" s="1148">
        <f t="shared" si="9"/>
        <v>0</v>
      </c>
      <c r="D168" s="1149" t="e">
        <f>ROUND(②内訳!M40/②内訳!$D$3*'①報告書(提出）'!$P$99,0)</f>
        <v>#DIV/0!</v>
      </c>
      <c r="E168" s="1149"/>
      <c r="F168" s="1149"/>
      <c r="G168" s="1149"/>
      <c r="H168" s="1149"/>
    </row>
    <row r="169" spans="3:8">
      <c r="C169" s="1148">
        <f t="shared" si="9"/>
        <v>0</v>
      </c>
      <c r="D169" s="1149" t="e">
        <f>ROUND(②内訳!M41/②内訳!$D$3*'①報告書(提出）'!$P$99,0)</f>
        <v>#DIV/0!</v>
      </c>
      <c r="E169" s="1149"/>
      <c r="F169" s="1149"/>
      <c r="G169" s="1149"/>
      <c r="H169" s="1149"/>
    </row>
    <row r="170" spans="3:8">
      <c r="C170" s="1148">
        <f t="shared" si="9"/>
        <v>0</v>
      </c>
      <c r="D170" s="1149" t="e">
        <f>ROUND(②内訳!M42/②内訳!$D$3*'①報告書(提出）'!$P$99,0)</f>
        <v>#DIV/0!</v>
      </c>
      <c r="E170" s="1149"/>
      <c r="F170" s="1149"/>
      <c r="G170" s="1149"/>
      <c r="H170" s="1149"/>
    </row>
    <row r="171" spans="3:8">
      <c r="C171" s="1148">
        <f t="shared" si="9"/>
        <v>0</v>
      </c>
      <c r="D171" s="1149" t="e">
        <f>ROUND(②内訳!M43/②内訳!$D$3*'①報告書(提出）'!$P$99,0)</f>
        <v>#DIV/0!</v>
      </c>
      <c r="E171" s="1149"/>
      <c r="F171" s="1149"/>
      <c r="G171" s="1149"/>
      <c r="H171" s="1149"/>
    </row>
    <row r="172" spans="3:8">
      <c r="C172" s="1148">
        <f t="shared" si="9"/>
        <v>0</v>
      </c>
      <c r="D172" s="1149" t="e">
        <f>ROUND(②内訳!M44/②内訳!$D$3*'①報告書(提出）'!$P$99,0)</f>
        <v>#DIV/0!</v>
      </c>
      <c r="E172" s="1149"/>
      <c r="F172" s="1149"/>
      <c r="G172" s="1149"/>
      <c r="H172" s="1149"/>
    </row>
    <row r="173" spans="3:8">
      <c r="C173" s="1148">
        <f t="shared" si="9"/>
        <v>0</v>
      </c>
      <c r="D173" s="1149" t="e">
        <f>ROUND(②内訳!M45/②内訳!$D$3*'①報告書(提出）'!$P$99,0)</f>
        <v>#DIV/0!</v>
      </c>
      <c r="E173" s="1149"/>
      <c r="F173" s="1149"/>
      <c r="G173" s="1149"/>
      <c r="H173" s="1149"/>
    </row>
    <row r="174" spans="3:8">
      <c r="C174" s="1148">
        <f t="shared" si="9"/>
        <v>0</v>
      </c>
      <c r="D174" s="1149" t="e">
        <f>ROUND(②内訳!M46/②内訳!$D$3*'①報告書(提出）'!$P$99,0)</f>
        <v>#DIV/0!</v>
      </c>
      <c r="E174" s="1149"/>
      <c r="F174" s="1149"/>
      <c r="G174" s="1149"/>
      <c r="H174" s="1149"/>
    </row>
    <row r="175" spans="3:8">
      <c r="C175" s="1148">
        <f t="shared" si="9"/>
        <v>0</v>
      </c>
      <c r="D175" s="1149" t="e">
        <f>ROUND(②内訳!M47/②内訳!$D$3*'①報告書(提出）'!$P$99,0)</f>
        <v>#DIV/0!</v>
      </c>
      <c r="E175" s="1149"/>
      <c r="F175" s="1149"/>
      <c r="G175" s="1149"/>
      <c r="H175" s="1149"/>
    </row>
    <row r="176" spans="3:8">
      <c r="C176" s="1148">
        <f t="shared" si="9"/>
        <v>0</v>
      </c>
      <c r="D176" s="1149"/>
      <c r="E176" s="1149"/>
      <c r="F176" s="1149"/>
      <c r="G176" s="1149"/>
      <c r="H176" s="1149"/>
    </row>
    <row r="177" spans="3:8">
      <c r="C177" s="1148">
        <f t="shared" si="9"/>
        <v>0</v>
      </c>
      <c r="D177" s="1149"/>
      <c r="E177" s="1149"/>
      <c r="F177" s="1149"/>
      <c r="G177" s="1149"/>
      <c r="H177" s="1149"/>
    </row>
    <row r="178" spans="3:8">
      <c r="C178" s="1148">
        <f t="shared" si="9"/>
        <v>0</v>
      </c>
      <c r="D178" s="1149"/>
      <c r="E178" s="1149"/>
      <c r="F178" s="1149"/>
      <c r="G178" s="1149"/>
      <c r="H178" s="1149"/>
    </row>
    <row r="179" spans="3:8">
      <c r="C179" s="1148">
        <f t="shared" si="9"/>
        <v>0</v>
      </c>
      <c r="D179" s="1149"/>
      <c r="E179" s="1149"/>
      <c r="F179" s="1149"/>
      <c r="G179" s="1149"/>
      <c r="H179" s="1149"/>
    </row>
    <row r="180" spans="3:8">
      <c r="C180" s="1148">
        <f t="shared" si="9"/>
        <v>0</v>
      </c>
      <c r="D180" s="1149"/>
      <c r="E180" s="1149"/>
      <c r="F180" s="1149"/>
      <c r="G180" s="1149"/>
      <c r="H180" s="1149"/>
    </row>
    <row r="181" spans="3:8">
      <c r="C181" s="1149"/>
      <c r="D181" s="1149"/>
      <c r="E181" s="1149"/>
      <c r="F181" s="1149"/>
      <c r="G181" s="1149"/>
      <c r="H181" s="1149"/>
    </row>
    <row r="182" spans="3:8">
      <c r="C182" s="1149"/>
      <c r="D182" s="1149"/>
      <c r="E182" s="1149"/>
      <c r="F182" s="1149"/>
      <c r="G182" s="1149"/>
      <c r="H182" s="1149"/>
    </row>
    <row r="183" spans="3:8">
      <c r="C183" s="1149"/>
      <c r="D183" s="1149"/>
      <c r="E183" s="1149"/>
      <c r="F183" s="1149"/>
      <c r="G183" s="1149"/>
      <c r="H183" s="1149"/>
    </row>
    <row r="184" spans="3:8">
      <c r="C184" s="1149"/>
      <c r="D184" s="1149"/>
      <c r="E184" s="1149"/>
      <c r="F184" s="1149"/>
      <c r="G184" s="1149"/>
      <c r="H184" s="1149"/>
    </row>
    <row r="185" spans="3:8">
      <c r="C185" s="1149"/>
      <c r="D185" s="1149"/>
      <c r="E185" s="1149"/>
      <c r="F185" s="1149"/>
      <c r="G185" s="1149"/>
      <c r="H185" s="1149"/>
    </row>
    <row r="186" spans="3:8">
      <c r="C186" s="1149"/>
      <c r="D186" s="1149"/>
      <c r="E186" s="1149"/>
      <c r="F186" s="1149"/>
      <c r="G186" s="1149"/>
      <c r="H186" s="1149"/>
    </row>
    <row r="187" spans="3:8">
      <c r="C187" s="1149"/>
      <c r="D187" s="1149"/>
      <c r="E187" s="1149"/>
      <c r="F187" s="1149"/>
      <c r="G187" s="1149"/>
      <c r="H187" s="1149"/>
    </row>
    <row r="188" spans="3:8">
      <c r="C188" s="1149"/>
      <c r="D188" s="1149"/>
      <c r="E188" s="1149"/>
      <c r="F188" s="1149"/>
      <c r="G188" s="1149"/>
      <c r="H188" s="1149"/>
    </row>
    <row r="189" spans="3:8">
      <c r="C189" s="1149"/>
      <c r="D189" s="1149"/>
      <c r="E189" s="1149"/>
      <c r="F189" s="1149"/>
      <c r="G189" s="1149"/>
      <c r="H189" s="1149"/>
    </row>
    <row r="190" spans="3:8">
      <c r="C190" s="1149"/>
      <c r="D190" s="1149"/>
      <c r="E190" s="1149"/>
      <c r="F190" s="1149"/>
      <c r="G190" s="1149"/>
      <c r="H190" s="1149"/>
    </row>
  </sheetData>
  <mergeCells count="632">
    <mergeCell ref="C88:AD89"/>
    <mergeCell ref="AJ88:BK89"/>
    <mergeCell ref="B94:R95"/>
    <mergeCell ref="Y105:AE116"/>
    <mergeCell ref="BE105:BK116"/>
    <mergeCell ref="AM79:AQ80"/>
    <mergeCell ref="AR79:AV80"/>
    <mergeCell ref="AW79:BA80"/>
    <mergeCell ref="BB79:BF80"/>
    <mergeCell ref="BG79:BK80"/>
    <mergeCell ref="AG83:AL85"/>
    <mergeCell ref="AM83:AQ85"/>
    <mergeCell ref="AR83:AV85"/>
    <mergeCell ref="AW83:BA85"/>
    <mergeCell ref="BB83:BF85"/>
    <mergeCell ref="BG83:BK85"/>
    <mergeCell ref="B129:G129"/>
    <mergeCell ref="H129:L129"/>
    <mergeCell ref="N129:P129"/>
    <mergeCell ref="R129:V129"/>
    <mergeCell ref="AR5:AY7"/>
    <mergeCell ref="AG7:AG10"/>
    <mergeCell ref="C18:K21"/>
    <mergeCell ref="L18:P21"/>
    <mergeCell ref="C22:K24"/>
    <mergeCell ref="L22:P24"/>
    <mergeCell ref="C25:K29"/>
    <mergeCell ref="L25:P29"/>
    <mergeCell ref="C30:K32"/>
    <mergeCell ref="L30:P32"/>
    <mergeCell ref="C33:K37"/>
    <mergeCell ref="L33:P37"/>
    <mergeCell ref="B40:B45"/>
    <mergeCell ref="D40:K44"/>
    <mergeCell ref="L40:P44"/>
    <mergeCell ref="AS40:BC43"/>
    <mergeCell ref="AH41:AH44"/>
    <mergeCell ref="A56:F58"/>
    <mergeCell ref="AG56:AL58"/>
    <mergeCell ref="AG79:AL80"/>
    <mergeCell ref="AN126:AR126"/>
    <mergeCell ref="AT126:AV126"/>
    <mergeCell ref="AX126:BB126"/>
    <mergeCell ref="C127:G127"/>
    <mergeCell ref="H127:L127"/>
    <mergeCell ref="N127:P127"/>
    <mergeCell ref="R127:V127"/>
    <mergeCell ref="C128:G128"/>
    <mergeCell ref="H128:L128"/>
    <mergeCell ref="N128:P128"/>
    <mergeCell ref="R128:V128"/>
    <mergeCell ref="C125:G125"/>
    <mergeCell ref="H125:L125"/>
    <mergeCell ref="N125:P125"/>
    <mergeCell ref="R125:V125"/>
    <mergeCell ref="C126:G126"/>
    <mergeCell ref="H126:L126"/>
    <mergeCell ref="N126:P126"/>
    <mergeCell ref="R126:V126"/>
    <mergeCell ref="AH126:AM126"/>
    <mergeCell ref="C123:G123"/>
    <mergeCell ref="H123:L123"/>
    <mergeCell ref="N123:P123"/>
    <mergeCell ref="R123:V123"/>
    <mergeCell ref="AI123:AM123"/>
    <mergeCell ref="AN123:AR123"/>
    <mergeCell ref="AT123:AV123"/>
    <mergeCell ref="AX123:BB123"/>
    <mergeCell ref="C124:G124"/>
    <mergeCell ref="H124:L124"/>
    <mergeCell ref="N124:P124"/>
    <mergeCell ref="R124:V124"/>
    <mergeCell ref="AH124:AM124"/>
    <mergeCell ref="AN124:AR124"/>
    <mergeCell ref="AT124:AV124"/>
    <mergeCell ref="AX124:BB124"/>
    <mergeCell ref="C121:G121"/>
    <mergeCell ref="H121:L121"/>
    <mergeCell ref="N121:P121"/>
    <mergeCell ref="R121:V121"/>
    <mergeCell ref="AI121:AM121"/>
    <mergeCell ref="AN121:AR121"/>
    <mergeCell ref="AT121:AV121"/>
    <mergeCell ref="AX121:BB121"/>
    <mergeCell ref="C122:G122"/>
    <mergeCell ref="H122:L122"/>
    <mergeCell ref="N122:P122"/>
    <mergeCell ref="R122:V122"/>
    <mergeCell ref="AI122:AM122"/>
    <mergeCell ref="AN122:AR122"/>
    <mergeCell ref="AT122:AV122"/>
    <mergeCell ref="AX122:BB122"/>
    <mergeCell ref="C119:G119"/>
    <mergeCell ref="H119:L119"/>
    <mergeCell ref="N119:P119"/>
    <mergeCell ref="R119:V119"/>
    <mergeCell ref="AI119:AM119"/>
    <mergeCell ref="AN119:AR119"/>
    <mergeCell ref="AT119:AV119"/>
    <mergeCell ref="AX119:BB119"/>
    <mergeCell ref="C120:G120"/>
    <mergeCell ref="H120:L120"/>
    <mergeCell ref="N120:P120"/>
    <mergeCell ref="R120:V120"/>
    <mergeCell ref="AI120:AM120"/>
    <mergeCell ref="AN120:AR120"/>
    <mergeCell ref="AT120:AV120"/>
    <mergeCell ref="AX120:BB120"/>
    <mergeCell ref="C117:G117"/>
    <mergeCell ref="H117:L117"/>
    <mergeCell ref="N117:P117"/>
    <mergeCell ref="R117:V117"/>
    <mergeCell ref="AI117:AM117"/>
    <mergeCell ref="AN117:AR117"/>
    <mergeCell ref="AT117:AV117"/>
    <mergeCell ref="AX117:BB117"/>
    <mergeCell ref="C118:G118"/>
    <mergeCell ref="H118:L118"/>
    <mergeCell ref="N118:P118"/>
    <mergeCell ref="R118:V118"/>
    <mergeCell ref="AI118:AM118"/>
    <mergeCell ref="AN118:AR118"/>
    <mergeCell ref="AT118:AV118"/>
    <mergeCell ref="AX118:BB118"/>
    <mergeCell ref="C115:G115"/>
    <mergeCell ref="H115:L115"/>
    <mergeCell ref="N115:P115"/>
    <mergeCell ref="R115:V115"/>
    <mergeCell ref="AI115:AM115"/>
    <mergeCell ref="AN115:AR115"/>
    <mergeCell ref="AT115:AV115"/>
    <mergeCell ref="AX115:BB115"/>
    <mergeCell ref="C116:G116"/>
    <mergeCell ref="H116:L116"/>
    <mergeCell ref="N116:P116"/>
    <mergeCell ref="R116:V116"/>
    <mergeCell ref="AI116:AM116"/>
    <mergeCell ref="AN116:AR116"/>
    <mergeCell ref="AT116:AV116"/>
    <mergeCell ref="AX116:BB116"/>
    <mergeCell ref="C113:G113"/>
    <mergeCell ref="H113:L113"/>
    <mergeCell ref="N113:P113"/>
    <mergeCell ref="R113:V113"/>
    <mergeCell ref="AI113:AM113"/>
    <mergeCell ref="AN113:AR113"/>
    <mergeCell ref="AT113:AV113"/>
    <mergeCell ref="AX113:BB113"/>
    <mergeCell ref="C114:G114"/>
    <mergeCell ref="H114:L114"/>
    <mergeCell ref="N114:P114"/>
    <mergeCell ref="R114:V114"/>
    <mergeCell ref="AI114:AM114"/>
    <mergeCell ref="AN114:AR114"/>
    <mergeCell ref="AT114:AV114"/>
    <mergeCell ref="AX114:BB114"/>
    <mergeCell ref="C111:G111"/>
    <mergeCell ref="H111:L111"/>
    <mergeCell ref="N111:P111"/>
    <mergeCell ref="R111:V111"/>
    <mergeCell ref="AI111:AM111"/>
    <mergeCell ref="AN111:AR111"/>
    <mergeCell ref="AT111:AV111"/>
    <mergeCell ref="AX111:BB111"/>
    <mergeCell ref="C112:G112"/>
    <mergeCell ref="H112:L112"/>
    <mergeCell ref="N112:P112"/>
    <mergeCell ref="R112:V112"/>
    <mergeCell ref="AI112:AM112"/>
    <mergeCell ref="AN112:AR112"/>
    <mergeCell ref="AT112:AV112"/>
    <mergeCell ref="AX112:BB112"/>
    <mergeCell ref="C109:G109"/>
    <mergeCell ref="H109:L109"/>
    <mergeCell ref="N109:P109"/>
    <mergeCell ref="R109:V109"/>
    <mergeCell ref="AI109:AM109"/>
    <mergeCell ref="AN109:AR109"/>
    <mergeCell ref="AT109:AV109"/>
    <mergeCell ref="AX109:BB109"/>
    <mergeCell ref="C110:G110"/>
    <mergeCell ref="H110:L110"/>
    <mergeCell ref="N110:P110"/>
    <mergeCell ref="R110:V110"/>
    <mergeCell ref="AI110:AM110"/>
    <mergeCell ref="AN110:AR110"/>
    <mergeCell ref="AT110:AV110"/>
    <mergeCell ref="AX110:BB110"/>
    <mergeCell ref="C107:G107"/>
    <mergeCell ref="H107:L107"/>
    <mergeCell ref="N107:P107"/>
    <mergeCell ref="R107:V107"/>
    <mergeCell ref="AI107:AM107"/>
    <mergeCell ref="AN107:AR107"/>
    <mergeCell ref="AT107:AV107"/>
    <mergeCell ref="AX107:BB107"/>
    <mergeCell ref="C108:G108"/>
    <mergeCell ref="H108:L108"/>
    <mergeCell ref="N108:P108"/>
    <mergeCell ref="R108:V108"/>
    <mergeCell ref="AI108:AM108"/>
    <mergeCell ref="AN108:AR108"/>
    <mergeCell ref="AT108:AV108"/>
    <mergeCell ref="AX108:BB108"/>
    <mergeCell ref="C105:G105"/>
    <mergeCell ref="H105:L105"/>
    <mergeCell ref="N105:P105"/>
    <mergeCell ref="R105:V105"/>
    <mergeCell ref="AI105:AM105"/>
    <mergeCell ref="AN105:AR105"/>
    <mergeCell ref="AT105:AV105"/>
    <mergeCell ref="AX105:BB105"/>
    <mergeCell ref="C106:G106"/>
    <mergeCell ref="H106:L106"/>
    <mergeCell ref="N106:P106"/>
    <mergeCell ref="R106:V106"/>
    <mergeCell ref="AI106:AM106"/>
    <mergeCell ref="AN106:AR106"/>
    <mergeCell ref="AT106:AV106"/>
    <mergeCell ref="AX106:BB106"/>
    <mergeCell ref="B103:G103"/>
    <mergeCell ref="H103:M103"/>
    <mergeCell ref="N103:Q103"/>
    <mergeCell ref="R103:W103"/>
    <mergeCell ref="AH103:AM103"/>
    <mergeCell ref="AN103:AS103"/>
    <mergeCell ref="AT103:AW103"/>
    <mergeCell ref="AX103:BC103"/>
    <mergeCell ref="C104:G104"/>
    <mergeCell ref="H104:L104"/>
    <mergeCell ref="N104:P104"/>
    <mergeCell ref="R104:V104"/>
    <mergeCell ref="AI104:AM104"/>
    <mergeCell ref="AN104:AR104"/>
    <mergeCell ref="AT104:AV104"/>
    <mergeCell ref="AX104:BB104"/>
    <mergeCell ref="D91:L91"/>
    <mergeCell ref="Q91:Z91"/>
    <mergeCell ref="AK91:AS91"/>
    <mergeCell ref="AX91:BG91"/>
    <mergeCell ref="AH94:AX94"/>
    <mergeCell ref="F96:P96"/>
    <mergeCell ref="P99:V99"/>
    <mergeCell ref="AV99:BB99"/>
    <mergeCell ref="H101:M101"/>
    <mergeCell ref="AN101:AS101"/>
    <mergeCell ref="B83:F83"/>
    <mergeCell ref="G83:K83"/>
    <mergeCell ref="L83:P83"/>
    <mergeCell ref="Q83:U83"/>
    <mergeCell ref="V83:Z83"/>
    <mergeCell ref="AA83:AE83"/>
    <mergeCell ref="C86:G86"/>
    <mergeCell ref="D87:AB87"/>
    <mergeCell ref="AK87:BI87"/>
    <mergeCell ref="A84:F85"/>
    <mergeCell ref="G84:K85"/>
    <mergeCell ref="L84:P85"/>
    <mergeCell ref="Q84:U85"/>
    <mergeCell ref="V84:Z85"/>
    <mergeCell ref="AA84:AE85"/>
    <mergeCell ref="B81:F81"/>
    <mergeCell ref="G81:K81"/>
    <mergeCell ref="L81:P81"/>
    <mergeCell ref="Q81:U81"/>
    <mergeCell ref="V81:Z81"/>
    <mergeCell ref="AA81:AE81"/>
    <mergeCell ref="B82:F82"/>
    <mergeCell ref="G82:K82"/>
    <mergeCell ref="L82:P82"/>
    <mergeCell ref="Q82:U82"/>
    <mergeCell ref="V82:Z82"/>
    <mergeCell ref="AA82:AE82"/>
    <mergeCell ref="B79:F79"/>
    <mergeCell ref="G79:K79"/>
    <mergeCell ref="L79:P79"/>
    <mergeCell ref="Q79:U79"/>
    <mergeCell ref="V79:Z79"/>
    <mergeCell ref="AA79:AE79"/>
    <mergeCell ref="B80:F80"/>
    <mergeCell ref="G80:K80"/>
    <mergeCell ref="L80:P80"/>
    <mergeCell ref="Q80:U80"/>
    <mergeCell ref="V80:Z80"/>
    <mergeCell ref="AA80:AE80"/>
    <mergeCell ref="AW77:BA77"/>
    <mergeCell ref="BB77:BF77"/>
    <mergeCell ref="BG77:BK77"/>
    <mergeCell ref="B78:F78"/>
    <mergeCell ref="G78:K78"/>
    <mergeCell ref="L78:P78"/>
    <mergeCell ref="Q78:U78"/>
    <mergeCell ref="V78:Z78"/>
    <mergeCell ref="AA78:AE78"/>
    <mergeCell ref="AH78:AL78"/>
    <mergeCell ref="AM78:AQ78"/>
    <mergeCell ref="AR78:AV78"/>
    <mergeCell ref="AW78:BA78"/>
    <mergeCell ref="BB78:BF78"/>
    <mergeCell ref="BG78:BK78"/>
    <mergeCell ref="B77:F77"/>
    <mergeCell ref="G77:K77"/>
    <mergeCell ref="L77:P77"/>
    <mergeCell ref="Q77:U77"/>
    <mergeCell ref="V77:Z77"/>
    <mergeCell ref="AA77:AE77"/>
    <mergeCell ref="AH77:AL77"/>
    <mergeCell ref="AM77:AQ77"/>
    <mergeCell ref="AR77:AV77"/>
    <mergeCell ref="AW75:BA75"/>
    <mergeCell ref="BB75:BF75"/>
    <mergeCell ref="BG75:BK75"/>
    <mergeCell ref="B76:F76"/>
    <mergeCell ref="G76:K76"/>
    <mergeCell ref="L76:P76"/>
    <mergeCell ref="Q76:U76"/>
    <mergeCell ref="V76:Z76"/>
    <mergeCell ref="AA76:AE76"/>
    <mergeCell ref="AH76:AL76"/>
    <mergeCell ref="AM76:AQ76"/>
    <mergeCell ref="AR76:AV76"/>
    <mergeCell ref="AW76:BA76"/>
    <mergeCell ref="BB76:BF76"/>
    <mergeCell ref="BG76:BK76"/>
    <mergeCell ref="B75:F75"/>
    <mergeCell ref="G75:K75"/>
    <mergeCell ref="L75:P75"/>
    <mergeCell ref="Q75:U75"/>
    <mergeCell ref="V75:Z75"/>
    <mergeCell ref="AA75:AE75"/>
    <mergeCell ref="AH75:AL75"/>
    <mergeCell ref="AM75:AQ75"/>
    <mergeCell ref="AR75:AV75"/>
    <mergeCell ref="AW73:BA73"/>
    <mergeCell ref="BB73:BF73"/>
    <mergeCell ref="BG73:BK73"/>
    <mergeCell ref="B74:F74"/>
    <mergeCell ref="G74:K74"/>
    <mergeCell ref="L74:P74"/>
    <mergeCell ref="Q74:U74"/>
    <mergeCell ref="V74:Z74"/>
    <mergeCell ref="AA74:AE74"/>
    <mergeCell ref="AH74:AL74"/>
    <mergeCell ref="AM74:AQ74"/>
    <mergeCell ref="AR74:AV74"/>
    <mergeCell ref="AW74:BA74"/>
    <mergeCell ref="BB74:BF74"/>
    <mergeCell ref="BG74:BK74"/>
    <mergeCell ref="B73:F73"/>
    <mergeCell ref="G73:K73"/>
    <mergeCell ref="L73:P73"/>
    <mergeCell ref="Q73:U73"/>
    <mergeCell ref="V73:Z73"/>
    <mergeCell ref="AA73:AE73"/>
    <mergeCell ref="AH73:AL73"/>
    <mergeCell ref="AM73:AQ73"/>
    <mergeCell ref="AR73:AV73"/>
    <mergeCell ref="AW71:BA71"/>
    <mergeCell ref="BB71:BF71"/>
    <mergeCell ref="BG71:BK71"/>
    <mergeCell ref="B72:F72"/>
    <mergeCell ref="G72:K72"/>
    <mergeCell ref="L72:P72"/>
    <mergeCell ref="Q72:U72"/>
    <mergeCell ref="V72:Z72"/>
    <mergeCell ref="AA72:AE72"/>
    <mergeCell ref="AH72:AL72"/>
    <mergeCell ref="AM72:AQ72"/>
    <mergeCell ref="AR72:AV72"/>
    <mergeCell ref="AW72:BA72"/>
    <mergeCell ref="BB72:BF72"/>
    <mergeCell ref="BG72:BK72"/>
    <mergeCell ref="B71:F71"/>
    <mergeCell ref="G71:K71"/>
    <mergeCell ref="L71:P71"/>
    <mergeCell ref="Q71:U71"/>
    <mergeCell ref="V71:Z71"/>
    <mergeCell ref="AA71:AE71"/>
    <mergeCell ref="AH71:AL71"/>
    <mergeCell ref="AM71:AQ71"/>
    <mergeCell ref="AR71:AV71"/>
    <mergeCell ref="AW69:BA69"/>
    <mergeCell ref="BB69:BF69"/>
    <mergeCell ref="BG69:BK69"/>
    <mergeCell ref="B70:F70"/>
    <mergeCell ref="G70:K70"/>
    <mergeCell ref="L70:P70"/>
    <mergeCell ref="Q70:U70"/>
    <mergeCell ref="V70:Z70"/>
    <mergeCell ref="AA70:AE70"/>
    <mergeCell ref="AH70:AL70"/>
    <mergeCell ref="AM70:AQ70"/>
    <mergeCell ref="AR70:AV70"/>
    <mergeCell ref="AW70:BA70"/>
    <mergeCell ref="BB70:BF70"/>
    <mergeCell ref="BG70:BK70"/>
    <mergeCell ref="B69:F69"/>
    <mergeCell ref="G69:K69"/>
    <mergeCell ref="L69:P69"/>
    <mergeCell ref="Q69:U69"/>
    <mergeCell ref="V69:Z69"/>
    <mergeCell ref="AA69:AE69"/>
    <mergeCell ref="AH69:AL69"/>
    <mergeCell ref="AM69:AQ69"/>
    <mergeCell ref="AR69:AV69"/>
    <mergeCell ref="AW67:BA67"/>
    <mergeCell ref="BB67:BF67"/>
    <mergeCell ref="BG67:BK67"/>
    <mergeCell ref="B68:F68"/>
    <mergeCell ref="G68:K68"/>
    <mergeCell ref="L68:P68"/>
    <mergeCell ref="Q68:U68"/>
    <mergeCell ref="V68:Z68"/>
    <mergeCell ref="AA68:AE68"/>
    <mergeCell ref="AH68:AL68"/>
    <mergeCell ref="AM68:AQ68"/>
    <mergeCell ref="AR68:AV68"/>
    <mergeCell ref="AW68:BA68"/>
    <mergeCell ref="BB68:BF68"/>
    <mergeCell ref="BG68:BK68"/>
    <mergeCell ref="B67:F67"/>
    <mergeCell ref="G67:K67"/>
    <mergeCell ref="L67:P67"/>
    <mergeCell ref="Q67:U67"/>
    <mergeCell ref="V67:Z67"/>
    <mergeCell ref="AA67:AE67"/>
    <mergeCell ref="AH67:AL67"/>
    <mergeCell ref="AM67:AQ67"/>
    <mergeCell ref="AR67:AV67"/>
    <mergeCell ref="AW65:BA65"/>
    <mergeCell ref="BB65:BF65"/>
    <mergeCell ref="BG65:BK65"/>
    <mergeCell ref="B66:F66"/>
    <mergeCell ref="G66:K66"/>
    <mergeCell ref="L66:P66"/>
    <mergeCell ref="Q66:U66"/>
    <mergeCell ref="V66:Z66"/>
    <mergeCell ref="AA66:AE66"/>
    <mergeCell ref="AH66:AL66"/>
    <mergeCell ref="AM66:AQ66"/>
    <mergeCell ref="AR66:AV66"/>
    <mergeCell ref="AW66:BA66"/>
    <mergeCell ref="BB66:BF66"/>
    <mergeCell ref="BG66:BK66"/>
    <mergeCell ref="B65:F65"/>
    <mergeCell ref="G65:K65"/>
    <mergeCell ref="L65:P65"/>
    <mergeCell ref="Q65:U65"/>
    <mergeCell ref="V65:Z65"/>
    <mergeCell ref="AA65:AE65"/>
    <mergeCell ref="AH65:AL65"/>
    <mergeCell ref="AM65:AQ65"/>
    <mergeCell ref="AR65:AV65"/>
    <mergeCell ref="AW63:BA63"/>
    <mergeCell ref="BB63:BF63"/>
    <mergeCell ref="BG63:BK63"/>
    <mergeCell ref="B64:F64"/>
    <mergeCell ref="G64:K64"/>
    <mergeCell ref="L64:P64"/>
    <mergeCell ref="Q64:U64"/>
    <mergeCell ref="V64:Z64"/>
    <mergeCell ref="AA64:AE64"/>
    <mergeCell ref="AH64:AL64"/>
    <mergeCell ref="AM64:AQ64"/>
    <mergeCell ref="AR64:AV64"/>
    <mergeCell ref="AW64:BA64"/>
    <mergeCell ref="BB64:BF64"/>
    <mergeCell ref="BG64:BK64"/>
    <mergeCell ref="B63:F63"/>
    <mergeCell ref="G63:K63"/>
    <mergeCell ref="L63:P63"/>
    <mergeCell ref="Q63:U63"/>
    <mergeCell ref="V63:Z63"/>
    <mergeCell ref="AA63:AE63"/>
    <mergeCell ref="AH63:AL63"/>
    <mergeCell ref="AM63:AQ63"/>
    <mergeCell ref="AR63:AV63"/>
    <mergeCell ref="AW61:BA61"/>
    <mergeCell ref="BB61:BF61"/>
    <mergeCell ref="BG61:BK61"/>
    <mergeCell ref="B62:F62"/>
    <mergeCell ref="G62:K62"/>
    <mergeCell ref="L62:P62"/>
    <mergeCell ref="Q62:U62"/>
    <mergeCell ref="V62:Z62"/>
    <mergeCell ref="AA62:AE62"/>
    <mergeCell ref="AH62:AL62"/>
    <mergeCell ref="AM62:AQ62"/>
    <mergeCell ref="AR62:AV62"/>
    <mergeCell ref="AW62:BA62"/>
    <mergeCell ref="BB62:BF62"/>
    <mergeCell ref="BG62:BK62"/>
    <mergeCell ref="B61:F61"/>
    <mergeCell ref="G61:K61"/>
    <mergeCell ref="L61:P61"/>
    <mergeCell ref="Q61:U61"/>
    <mergeCell ref="V61:Z61"/>
    <mergeCell ref="AA61:AE61"/>
    <mergeCell ref="AH61:AL61"/>
    <mergeCell ref="AM61:AQ61"/>
    <mergeCell ref="AR61:AV61"/>
    <mergeCell ref="AW59:BA59"/>
    <mergeCell ref="BB59:BF59"/>
    <mergeCell ref="BG59:BK59"/>
    <mergeCell ref="B60:F60"/>
    <mergeCell ref="G60:K60"/>
    <mergeCell ref="L60:P60"/>
    <mergeCell ref="Q60:U60"/>
    <mergeCell ref="V60:Z60"/>
    <mergeCell ref="AA60:AE60"/>
    <mergeCell ref="AH60:AL60"/>
    <mergeCell ref="AM60:AQ60"/>
    <mergeCell ref="AR60:AV60"/>
    <mergeCell ref="AW60:BA60"/>
    <mergeCell ref="BB60:BF60"/>
    <mergeCell ref="BG60:BK60"/>
    <mergeCell ref="B59:F59"/>
    <mergeCell ref="G59:K59"/>
    <mergeCell ref="L59:P59"/>
    <mergeCell ref="Q59:U59"/>
    <mergeCell ref="V59:Z59"/>
    <mergeCell ref="AA59:AE59"/>
    <mergeCell ref="AH59:AL59"/>
    <mergeCell ref="AM59:AQ59"/>
    <mergeCell ref="AR59:AV59"/>
    <mergeCell ref="AG55:AQ55"/>
    <mergeCell ref="AR55:AV55"/>
    <mergeCell ref="G56:K56"/>
    <mergeCell ref="L56:U56"/>
    <mergeCell ref="V56:AE56"/>
    <mergeCell ref="AM56:AQ56"/>
    <mergeCell ref="AR56:BA56"/>
    <mergeCell ref="BB56:BK56"/>
    <mergeCell ref="G57:K57"/>
    <mergeCell ref="L57:P57"/>
    <mergeCell ref="Q57:U57"/>
    <mergeCell ref="V57:Z57"/>
    <mergeCell ref="AA57:AE57"/>
    <mergeCell ref="AM57:AQ57"/>
    <mergeCell ref="AR57:AV57"/>
    <mergeCell ref="AW57:BA57"/>
    <mergeCell ref="BB57:BF57"/>
    <mergeCell ref="BG57:BK57"/>
    <mergeCell ref="C46:K46"/>
    <mergeCell ref="L46:P46"/>
    <mergeCell ref="B48:K48"/>
    <mergeCell ref="L48:P48"/>
    <mergeCell ref="Q48:AE48"/>
    <mergeCell ref="C50:K50"/>
    <mergeCell ref="L50:P50"/>
    <mergeCell ref="A55:K55"/>
    <mergeCell ref="L55:P55"/>
    <mergeCell ref="S41:Y41"/>
    <mergeCell ref="Z41:AD41"/>
    <mergeCell ref="S42:Y42"/>
    <mergeCell ref="Z42:AD42"/>
    <mergeCell ref="S43:Y43"/>
    <mergeCell ref="Z43:AD43"/>
    <mergeCell ref="S44:Y44"/>
    <mergeCell ref="Z44:AD44"/>
    <mergeCell ref="D45:K45"/>
    <mergeCell ref="L45:P45"/>
    <mergeCell ref="AA45:AD45"/>
    <mergeCell ref="S36:Y36"/>
    <mergeCell ref="Z36:AD36"/>
    <mergeCell ref="S37:Y37"/>
    <mergeCell ref="Z37:AD37"/>
    <mergeCell ref="B38:K38"/>
    <mergeCell ref="L38:P38"/>
    <mergeCell ref="Q38:Y38"/>
    <mergeCell ref="Z38:AD38"/>
    <mergeCell ref="S40:Y40"/>
    <mergeCell ref="Z40:AD40"/>
    <mergeCell ref="S31:Y31"/>
    <mergeCell ref="Z31:AD31"/>
    <mergeCell ref="S32:Y32"/>
    <mergeCell ref="Z32:AD32"/>
    <mergeCell ref="S33:Y33"/>
    <mergeCell ref="Z33:AD33"/>
    <mergeCell ref="S34:Y34"/>
    <mergeCell ref="Z34:AD34"/>
    <mergeCell ref="S35:Y35"/>
    <mergeCell ref="Z35:AD35"/>
    <mergeCell ref="S26:Y26"/>
    <mergeCell ref="Z26:AD26"/>
    <mergeCell ref="S27:Y27"/>
    <mergeCell ref="Z27:AD27"/>
    <mergeCell ref="S28:Y28"/>
    <mergeCell ref="Z28:AD28"/>
    <mergeCell ref="S29:Y29"/>
    <mergeCell ref="Z29:AD29"/>
    <mergeCell ref="S30:Y30"/>
    <mergeCell ref="Z30:AD30"/>
    <mergeCell ref="S21:Y21"/>
    <mergeCell ref="Z21:AD21"/>
    <mergeCell ref="S22:Y22"/>
    <mergeCell ref="Z22:AD22"/>
    <mergeCell ref="S23:Y23"/>
    <mergeCell ref="Z23:AD23"/>
    <mergeCell ref="S24:Y24"/>
    <mergeCell ref="Z24:AD24"/>
    <mergeCell ref="S25:Y25"/>
    <mergeCell ref="Z25:AD25"/>
    <mergeCell ref="B17:K17"/>
    <mergeCell ref="L17:P17"/>
    <mergeCell ref="Q17:AE17"/>
    <mergeCell ref="AI17:BH17"/>
    <mergeCell ref="S18:Y18"/>
    <mergeCell ref="Z18:AD18"/>
    <mergeCell ref="S19:Y19"/>
    <mergeCell ref="Z19:AD19"/>
    <mergeCell ref="S20:Y20"/>
    <mergeCell ref="Z20:AD20"/>
    <mergeCell ref="V10:AD10"/>
    <mergeCell ref="B12:J12"/>
    <mergeCell ref="K12:P12"/>
    <mergeCell ref="Q12:AE12"/>
    <mergeCell ref="B13:J13"/>
    <mergeCell ref="K13:P13"/>
    <mergeCell ref="R13:AE13"/>
    <mergeCell ref="B14:J14"/>
    <mergeCell ref="K14:P14"/>
    <mergeCell ref="R14:AE14"/>
    <mergeCell ref="B3:K3"/>
    <mergeCell ref="O5:S5"/>
    <mergeCell ref="U5:X5"/>
    <mergeCell ref="Y5:AB5"/>
    <mergeCell ref="O6:S6"/>
    <mergeCell ref="V6:AB6"/>
    <mergeCell ref="AC6:AE6"/>
    <mergeCell ref="B8:AE8"/>
    <mergeCell ref="Z9:AD9"/>
  </mergeCells>
  <phoneticPr fontId="21" type="halfwidthKatakana"/>
  <conditionalFormatting sqref="N103:Q103 AT103:AW103">
    <cfRule type="cellIs" dxfId="6" priority="1" stopIfTrue="1" operator="equal">
      <formula>"端数調整"</formula>
    </cfRule>
  </conditionalFormatting>
  <dataValidations count="1">
    <dataValidation type="list" allowBlank="1" showInputMessage="1" showErrorMessage="1" sqref="H101:M101" xr:uid="{00000000-0002-0000-0100-000000000000}">
      <formula1>$C$133:$C$134</formula1>
    </dataValidation>
  </dataValidations>
  <pageMargins left="0.55000000000000004" right="0.3" top="0.73" bottom="0.72" header="0.51200000000000001" footer="0.51200000000000001"/>
  <pageSetup paperSize="9" scale="89" orientation="portrait" r:id="rId1"/>
  <headerFooter alignWithMargins="0"/>
  <rowBreaks count="2" manualBreakCount="2">
    <brk id="53" max="31" man="1"/>
    <brk id="92" max="31" man="1"/>
  </rowBreaks>
  <colBreaks count="1" manualBreakCount="1">
    <brk id="32" max="129"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T52"/>
  <sheetViews>
    <sheetView showZeros="0" view="pageBreakPreview" zoomScale="70" zoomScaleNormal="70" zoomScaleSheetLayoutView="70" workbookViewId="0">
      <selection activeCell="AZ6" sqref="AZ6"/>
    </sheetView>
  </sheetViews>
  <sheetFormatPr defaultColWidth="2.8984375" defaultRowHeight="18" customHeight="1"/>
  <cols>
    <col min="1" max="1" width="32.8984375" customWidth="1"/>
    <col min="8" max="8" width="4.19921875" customWidth="1"/>
    <col min="11" max="11" width="4.5" bestFit="1" customWidth="1"/>
    <col min="12" max="12" width="17.19921875" customWidth="1"/>
    <col min="13" max="13" width="12.8984375" bestFit="1" customWidth="1"/>
    <col min="14" max="14" width="3.59765625" customWidth="1"/>
    <col min="15" max="15" width="12.5" customWidth="1"/>
    <col min="16" max="16" width="4.19921875" customWidth="1"/>
    <col min="17" max="17" width="12.09765625" customWidth="1"/>
    <col min="18" max="18" width="2.69921875" customWidth="1"/>
    <col min="19" max="19" width="12" bestFit="1" customWidth="1"/>
    <col min="20" max="20" width="2.69921875" customWidth="1"/>
    <col min="21" max="21" width="14.09765625" customWidth="1"/>
    <col min="22" max="22" width="2.69921875" customWidth="1"/>
    <col min="23" max="23" width="12.8984375" customWidth="1"/>
    <col min="24" max="24" width="4.8984375" customWidth="1"/>
    <col min="25" max="25" width="4.19921875" bestFit="1" customWidth="1"/>
    <col min="26" max="26" width="12.69921875" customWidth="1"/>
    <col min="27" max="27" width="4" customWidth="1"/>
    <col min="28" max="28" width="2.69921875" customWidth="1"/>
    <col min="29" max="29" width="12.19921875" customWidth="1"/>
    <col min="30" max="30" width="4.09765625" customWidth="1"/>
    <col min="31" max="31" width="2.69921875" customWidth="1"/>
    <col min="32" max="32" width="14" customWidth="1"/>
    <col min="33" max="33" width="2.69921875" customWidth="1"/>
    <col min="34" max="34" width="11.8984375" bestFit="1" customWidth="1"/>
    <col min="35" max="35" width="3.69921875" customWidth="1"/>
    <col min="36" max="36" width="11.8984375" bestFit="1" customWidth="1"/>
    <col min="37" max="37" width="4.19921875" bestFit="1" customWidth="1"/>
    <col min="38" max="38" width="11.8984375" bestFit="1" customWidth="1"/>
    <col min="39" max="39" width="2.69921875" customWidth="1"/>
    <col min="40" max="40" width="13" bestFit="1" customWidth="1"/>
    <col min="41" max="41" width="3" customWidth="1"/>
  </cols>
  <sheetData>
    <row r="1" spans="1:46" ht="34.5" customHeight="1">
      <c r="L1" s="69">
        <f>COUNTA(L8:L52)</f>
        <v>0</v>
      </c>
      <c r="W1" s="121" t="s">
        <v>96</v>
      </c>
      <c r="Z1" s="130" t="s">
        <v>96</v>
      </c>
      <c r="AA1" s="77"/>
    </row>
    <row r="2" spans="1:46" ht="25.5" customHeight="1">
      <c r="A2" s="471" t="s">
        <v>343</v>
      </c>
      <c r="B2" s="471"/>
      <c r="C2" s="471"/>
      <c r="D2" s="471"/>
      <c r="E2" s="471"/>
      <c r="F2" s="471"/>
      <c r="G2" s="471"/>
      <c r="H2" s="471"/>
      <c r="I2" s="471"/>
      <c r="J2" s="85"/>
      <c r="L2" s="89"/>
      <c r="W2" s="122" t="e">
        <f>ROUND(D16/L1,0)</f>
        <v>#DIV/0!</v>
      </c>
    </row>
    <row r="3" spans="1:46" ht="18.899999999999999" customHeight="1">
      <c r="A3" s="78" t="s">
        <v>291</v>
      </c>
      <c r="B3" s="395" t="s">
        <v>411</v>
      </c>
      <c r="C3" s="395"/>
      <c r="D3" s="472">
        <f>M7</f>
        <v>0</v>
      </c>
      <c r="E3" s="472"/>
      <c r="F3" s="472"/>
      <c r="G3" s="472"/>
      <c r="H3" s="472"/>
      <c r="I3" s="73" t="s">
        <v>267</v>
      </c>
      <c r="J3" s="85"/>
      <c r="K3" s="507" t="s">
        <v>412</v>
      </c>
      <c r="L3" s="510" t="str">
        <f>IF(D12=Q7,"参加者名","再確認！端数処理OK?")</f>
        <v>参加者名</v>
      </c>
      <c r="M3" s="401" t="s">
        <v>414</v>
      </c>
      <c r="N3" s="395"/>
      <c r="O3" s="395"/>
      <c r="P3" s="395"/>
      <c r="Q3" s="395"/>
      <c r="R3" s="395"/>
      <c r="S3" s="395"/>
      <c r="T3" s="396"/>
      <c r="U3" s="401" t="s">
        <v>415</v>
      </c>
      <c r="V3" s="395"/>
      <c r="W3" s="395"/>
      <c r="X3" s="395"/>
      <c r="Y3" s="395"/>
      <c r="Z3" s="395"/>
      <c r="AA3" s="395"/>
      <c r="AB3" s="395"/>
      <c r="AC3" s="395"/>
      <c r="AD3" s="395"/>
      <c r="AE3" s="395"/>
      <c r="AF3" s="395"/>
      <c r="AG3" s="395"/>
      <c r="AH3" s="395"/>
      <c r="AI3" s="395"/>
      <c r="AJ3" s="395"/>
      <c r="AK3" s="395"/>
      <c r="AL3" s="512" t="s">
        <v>49</v>
      </c>
      <c r="AM3" s="513"/>
      <c r="AN3" s="513"/>
      <c r="AO3" s="514"/>
      <c r="AR3" s="68"/>
      <c r="AS3" s="68" t="s">
        <v>96</v>
      </c>
      <c r="AT3" s="68" t="s">
        <v>96</v>
      </c>
    </row>
    <row r="4" spans="1:46" ht="18.899999999999999" customHeight="1">
      <c r="A4" s="65"/>
      <c r="B4" s="393"/>
      <c r="C4" s="473"/>
      <c r="D4" s="473"/>
      <c r="E4" s="473"/>
      <c r="F4" s="473"/>
      <c r="G4" s="473"/>
      <c r="H4" s="473"/>
      <c r="I4" s="473"/>
      <c r="K4" s="508"/>
      <c r="L4" s="402"/>
      <c r="M4" s="474" t="s">
        <v>13</v>
      </c>
      <c r="N4" s="475"/>
      <c r="O4" s="474"/>
      <c r="P4" s="475"/>
      <c r="Q4" s="474" t="s">
        <v>21</v>
      </c>
      <c r="R4" s="475"/>
      <c r="S4" s="474" t="s">
        <v>61</v>
      </c>
      <c r="T4" s="475"/>
      <c r="U4" s="71"/>
      <c r="V4" s="71"/>
      <c r="W4" s="71"/>
      <c r="X4" s="71"/>
      <c r="Y4" s="71"/>
      <c r="Z4" s="70"/>
      <c r="AA4" s="70"/>
      <c r="AB4" s="70"/>
      <c r="AC4" s="70"/>
      <c r="AD4" s="70"/>
      <c r="AE4" s="70"/>
      <c r="AF4" s="70"/>
      <c r="AG4" s="70"/>
      <c r="AH4" s="70"/>
      <c r="AI4" s="70"/>
      <c r="AJ4" s="70"/>
      <c r="AK4" s="70"/>
      <c r="AL4" s="515"/>
      <c r="AM4" s="516"/>
      <c r="AN4" s="516"/>
      <c r="AO4" s="517"/>
      <c r="AR4" s="68"/>
      <c r="AS4" s="68" t="s">
        <v>30</v>
      </c>
      <c r="AT4" s="68" t="s">
        <v>121</v>
      </c>
    </row>
    <row r="5" spans="1:46" ht="18.899999999999999" customHeight="1">
      <c r="A5" s="78" t="s">
        <v>57</v>
      </c>
      <c r="B5" s="395" t="s">
        <v>411</v>
      </c>
      <c r="C5" s="395"/>
      <c r="D5" s="476"/>
      <c r="E5" s="476"/>
      <c r="F5" s="476"/>
      <c r="G5" s="476"/>
      <c r="H5" s="476"/>
      <c r="I5" s="73" t="s">
        <v>267</v>
      </c>
      <c r="K5" s="508"/>
      <c r="L5" s="402"/>
      <c r="M5" s="477" t="s">
        <v>416</v>
      </c>
      <c r="N5" s="478"/>
      <c r="O5" s="479" t="s">
        <v>417</v>
      </c>
      <c r="P5" s="480"/>
      <c r="Q5" s="479" t="s">
        <v>314</v>
      </c>
      <c r="R5" s="480"/>
      <c r="S5" s="479" t="s">
        <v>368</v>
      </c>
      <c r="T5" s="480"/>
      <c r="U5" s="512" t="s">
        <v>421</v>
      </c>
      <c r="V5" s="513"/>
      <c r="W5" s="119"/>
      <c r="X5" s="119"/>
      <c r="Y5" s="119"/>
      <c r="Z5" s="401" t="s">
        <v>293</v>
      </c>
      <c r="AA5" s="395"/>
      <c r="AB5" s="395"/>
      <c r="AC5" s="395"/>
      <c r="AD5" s="395"/>
      <c r="AE5" s="396"/>
      <c r="AF5" s="67"/>
      <c r="AG5" s="70"/>
      <c r="AH5" s="70"/>
      <c r="AI5" s="70"/>
      <c r="AJ5" s="70"/>
      <c r="AK5" s="72"/>
      <c r="AL5" s="518"/>
      <c r="AM5" s="519"/>
      <c r="AN5" s="519"/>
      <c r="AO5" s="520"/>
    </row>
    <row r="6" spans="1:46" ht="18.899999999999999" customHeight="1">
      <c r="A6" s="65"/>
      <c r="B6" s="393"/>
      <c r="C6" s="473"/>
      <c r="D6" s="473"/>
      <c r="E6" s="473"/>
      <c r="F6" s="473"/>
      <c r="G6" s="473"/>
      <c r="H6" s="473"/>
      <c r="I6" s="473"/>
      <c r="K6" s="509"/>
      <c r="L6" s="511"/>
      <c r="M6" s="481" t="s">
        <v>223</v>
      </c>
      <c r="N6" s="482"/>
      <c r="O6" s="483" t="s">
        <v>424</v>
      </c>
      <c r="P6" s="484"/>
      <c r="Q6" s="485" t="s">
        <v>327</v>
      </c>
      <c r="R6" s="486"/>
      <c r="S6" s="485" t="s">
        <v>423</v>
      </c>
      <c r="T6" s="486"/>
      <c r="U6" s="518"/>
      <c r="V6" s="519"/>
      <c r="W6" s="487" t="s">
        <v>117</v>
      </c>
      <c r="X6" s="488"/>
      <c r="Y6" s="489"/>
      <c r="Z6" s="487" t="s">
        <v>426</v>
      </c>
      <c r="AA6" s="488"/>
      <c r="AB6" s="489"/>
      <c r="AC6" s="487" t="s">
        <v>56</v>
      </c>
      <c r="AD6" s="488"/>
      <c r="AE6" s="489"/>
      <c r="AF6" s="490" t="s">
        <v>356</v>
      </c>
      <c r="AG6" s="491"/>
      <c r="AH6" s="490" t="s">
        <v>428</v>
      </c>
      <c r="AI6" s="491"/>
      <c r="AJ6" s="490" t="s">
        <v>53</v>
      </c>
      <c r="AK6" s="491"/>
      <c r="AL6" s="492" t="s">
        <v>35</v>
      </c>
      <c r="AM6" s="493"/>
      <c r="AN6" s="492" t="s">
        <v>202</v>
      </c>
      <c r="AO6" s="493"/>
    </row>
    <row r="7" spans="1:46" ht="18.899999999999999" customHeight="1">
      <c r="A7" s="79" t="s">
        <v>429</v>
      </c>
      <c r="B7" s="400" t="s">
        <v>411</v>
      </c>
      <c r="C7" s="400"/>
      <c r="D7" s="494">
        <f>D3+D5</f>
        <v>0</v>
      </c>
      <c r="E7" s="494"/>
      <c r="F7" s="494"/>
      <c r="G7" s="494"/>
      <c r="H7" s="494"/>
      <c r="I7" s="84" t="s">
        <v>267</v>
      </c>
      <c r="K7" s="495" t="str">
        <f>"計　"&amp;COUNTA(L8:L49)&amp;"名"</f>
        <v>計　0名</v>
      </c>
      <c r="L7" s="496"/>
      <c r="M7" s="93">
        <f>SUM(M8:M52)</f>
        <v>0</v>
      </c>
      <c r="N7" s="101" t="s">
        <v>267</v>
      </c>
      <c r="O7" s="93">
        <f>SUM(O8:O52)</f>
        <v>0</v>
      </c>
      <c r="P7" s="110" t="s">
        <v>267</v>
      </c>
      <c r="Q7" s="93">
        <f>SUM(Q8:Q52)</f>
        <v>0</v>
      </c>
      <c r="R7" s="110" t="s">
        <v>267</v>
      </c>
      <c r="S7" s="93">
        <f>SUM(S8:S52)</f>
        <v>0</v>
      </c>
      <c r="T7" s="110" t="s">
        <v>267</v>
      </c>
      <c r="U7" s="116" t="e">
        <f>SUM(U8:U52)</f>
        <v>#DIV/0!</v>
      </c>
      <c r="V7" s="120" t="s">
        <v>267</v>
      </c>
      <c r="W7" s="123">
        <f>SUM(W8:W52)</f>
        <v>0</v>
      </c>
      <c r="X7" s="116">
        <f>SUM(X8:X52)</f>
        <v>0</v>
      </c>
      <c r="Y7" s="110" t="s">
        <v>267</v>
      </c>
      <c r="Z7" s="131" t="e">
        <f>SUM(Z8:Z52)</f>
        <v>#DIV/0!</v>
      </c>
      <c r="AA7" s="116">
        <f>SUM(AA8:AA52)</f>
        <v>0</v>
      </c>
      <c r="AB7" s="110" t="s">
        <v>267</v>
      </c>
      <c r="AC7" s="131" t="e">
        <f>SUM(AC8:AC52)</f>
        <v>#DIV/0!</v>
      </c>
      <c r="AD7" s="116">
        <f>SUM(AD8:AD52)</f>
        <v>0</v>
      </c>
      <c r="AE7" s="110" t="s">
        <v>267</v>
      </c>
      <c r="AF7" s="135" t="e">
        <f>SUM(AF8:AF52)</f>
        <v>#DIV/0!</v>
      </c>
      <c r="AG7" s="137" t="s">
        <v>267</v>
      </c>
      <c r="AH7" s="135" t="e">
        <f>SUM(AH8:AH52)</f>
        <v>#DIV/0!</v>
      </c>
      <c r="AI7" s="137" t="s">
        <v>267</v>
      </c>
      <c r="AJ7" s="135" t="e">
        <f>SUM(AJ8:AJ52)</f>
        <v>#DIV/0!</v>
      </c>
      <c r="AK7" s="137" t="s">
        <v>267</v>
      </c>
      <c r="AL7" s="93">
        <f>SUM(AL8:AL52)</f>
        <v>0</v>
      </c>
      <c r="AM7" s="120" t="s">
        <v>267</v>
      </c>
      <c r="AN7" s="93" t="e">
        <f>SUM(AN8:AN52)</f>
        <v>#DIV/0!</v>
      </c>
      <c r="AO7" s="110" t="s">
        <v>267</v>
      </c>
    </row>
    <row r="8" spans="1:46" ht="18.899999999999999" customHeight="1">
      <c r="A8" s="65" t="s">
        <v>207</v>
      </c>
      <c r="B8" s="497"/>
      <c r="C8" s="498"/>
      <c r="D8" s="498"/>
      <c r="E8" s="498"/>
      <c r="F8" s="498"/>
      <c r="G8" s="498"/>
      <c r="H8" s="498"/>
      <c r="I8" s="498"/>
      <c r="K8" s="86">
        <v>1</v>
      </c>
      <c r="L8" s="90"/>
      <c r="M8" s="94"/>
      <c r="N8" s="102" t="s">
        <v>267</v>
      </c>
      <c r="O8" s="97"/>
      <c r="P8" s="111" t="s">
        <v>267</v>
      </c>
      <c r="Q8" s="94"/>
      <c r="R8" s="102" t="s">
        <v>267</v>
      </c>
      <c r="S8" s="114">
        <f t="shared" ref="S8:S52" si="0">M8+Q8</f>
        <v>0</v>
      </c>
      <c r="T8" s="76" t="s">
        <v>267</v>
      </c>
      <c r="U8" s="117" t="e">
        <f t="shared" ref="U8:U52" si="1">W8+Z8+AC8</f>
        <v>#DIV/0!</v>
      </c>
      <c r="V8" s="75" t="s">
        <v>267</v>
      </c>
      <c r="W8" s="124">
        <f t="shared" ref="W8:W52" si="2">IF(L8="",0,IF($W$1="均等割",$W$2+X8,ROUND(($M8/$D$3)*$D$16,0)+X8))</f>
        <v>0</v>
      </c>
      <c r="X8" s="126"/>
      <c r="Y8" s="76" t="s">
        <v>267</v>
      </c>
      <c r="Z8" s="114" t="e">
        <f t="shared" ref="Z8:Z52" si="3">IF($Z$1="実賃金",Q8,ROUND(($M8/$D$3)*$D$12,0))+AA8</f>
        <v>#DIV/0!</v>
      </c>
      <c r="AA8" s="129"/>
      <c r="AB8" s="76" t="s">
        <v>267</v>
      </c>
      <c r="AC8" s="114" t="e">
        <f t="shared" ref="AC8:AC52" si="4">ROUND(($M8/$D$3)*$D$14,0)+AD8</f>
        <v>#DIV/0!</v>
      </c>
      <c r="AD8" s="129"/>
      <c r="AE8" s="76" t="s">
        <v>267</v>
      </c>
      <c r="AF8" s="136" t="e">
        <f t="shared" ref="AF8:AF52" si="5">ROUND(($M8/$D$3)*$D$24,0)</f>
        <v>#DIV/0!</v>
      </c>
      <c r="AG8" s="138" t="s">
        <v>267</v>
      </c>
      <c r="AH8" s="136" t="e">
        <f t="shared" ref="AH8:AH52" si="6">ROUND(($M8/$D$3)*$D$18,0)</f>
        <v>#DIV/0!</v>
      </c>
      <c r="AI8" s="138" t="s">
        <v>267</v>
      </c>
      <c r="AJ8" s="136" t="e">
        <f t="shared" ref="AJ8:AJ52" si="7">AH8-AF8</f>
        <v>#DIV/0!</v>
      </c>
      <c r="AK8" s="138" t="s">
        <v>267</v>
      </c>
      <c r="AL8" s="114">
        <f t="shared" ref="AL8:AL52" si="8">S8</f>
        <v>0</v>
      </c>
      <c r="AM8" s="75" t="s">
        <v>267</v>
      </c>
      <c r="AN8" s="114" t="e">
        <f t="shared" ref="AN8:AN52" si="9">Z8</f>
        <v>#DIV/0!</v>
      </c>
      <c r="AO8" s="76" t="s">
        <v>267</v>
      </c>
    </row>
    <row r="9" spans="1:46" ht="18.899999999999999" customHeight="1">
      <c r="A9" s="80"/>
      <c r="D9" s="74"/>
      <c r="E9" s="74"/>
      <c r="F9" s="74"/>
      <c r="G9" s="74"/>
      <c r="H9" s="74"/>
      <c r="I9" s="74"/>
      <c r="K9" s="87">
        <v>2</v>
      </c>
      <c r="L9" s="90"/>
      <c r="M9" s="95"/>
      <c r="N9" s="103" t="s">
        <v>267</v>
      </c>
      <c r="O9" s="97"/>
      <c r="P9" s="112" t="s">
        <v>267</v>
      </c>
      <c r="Q9" s="95"/>
      <c r="R9" s="103" t="s">
        <v>267</v>
      </c>
      <c r="S9" s="114">
        <f t="shared" si="0"/>
        <v>0</v>
      </c>
      <c r="T9" s="115" t="s">
        <v>267</v>
      </c>
      <c r="U9" s="117" t="e">
        <f t="shared" si="1"/>
        <v>#DIV/0!</v>
      </c>
      <c r="V9" t="s">
        <v>267</v>
      </c>
      <c r="W9" s="124">
        <f t="shared" si="2"/>
        <v>0</v>
      </c>
      <c r="X9" s="127"/>
      <c r="Y9" s="115" t="s">
        <v>267</v>
      </c>
      <c r="Z9" s="114" t="e">
        <f t="shared" si="3"/>
        <v>#DIV/0!</v>
      </c>
      <c r="AA9" s="133"/>
      <c r="AB9" s="115" t="s">
        <v>267</v>
      </c>
      <c r="AC9" s="114" t="e">
        <f t="shared" si="4"/>
        <v>#DIV/0!</v>
      </c>
      <c r="AD9" s="133"/>
      <c r="AE9" s="115" t="s">
        <v>267</v>
      </c>
      <c r="AF9" s="136" t="e">
        <f t="shared" si="5"/>
        <v>#DIV/0!</v>
      </c>
      <c r="AG9" s="139" t="s">
        <v>267</v>
      </c>
      <c r="AH9" s="136" t="e">
        <f t="shared" si="6"/>
        <v>#DIV/0!</v>
      </c>
      <c r="AI9" s="139" t="s">
        <v>267</v>
      </c>
      <c r="AJ9" s="136" t="e">
        <f t="shared" si="7"/>
        <v>#DIV/0!</v>
      </c>
      <c r="AK9" s="139" t="s">
        <v>267</v>
      </c>
      <c r="AL9" s="114">
        <f t="shared" si="8"/>
        <v>0</v>
      </c>
      <c r="AM9" t="s">
        <v>267</v>
      </c>
      <c r="AN9" s="114" t="e">
        <f t="shared" si="9"/>
        <v>#DIV/0!</v>
      </c>
      <c r="AO9" s="115" t="s">
        <v>267</v>
      </c>
    </row>
    <row r="10" spans="1:46" ht="18.899999999999999" customHeight="1">
      <c r="A10" s="81" t="s">
        <v>3</v>
      </c>
      <c r="B10" s="400" t="s">
        <v>411</v>
      </c>
      <c r="C10" s="400"/>
      <c r="D10" s="494">
        <f>O7</f>
        <v>0</v>
      </c>
      <c r="E10" s="494"/>
      <c r="F10" s="494"/>
      <c r="G10" s="494"/>
      <c r="H10" s="494"/>
      <c r="I10" s="84" t="s">
        <v>267</v>
      </c>
      <c r="K10" s="87">
        <v>3</v>
      </c>
      <c r="L10" s="90"/>
      <c r="M10" s="95"/>
      <c r="N10" s="104" t="s">
        <v>267</v>
      </c>
      <c r="O10" s="97"/>
      <c r="P10" s="113" t="s">
        <v>267</v>
      </c>
      <c r="Q10" s="95"/>
      <c r="R10" s="104" t="s">
        <v>267</v>
      </c>
      <c r="S10" s="114">
        <f t="shared" si="0"/>
        <v>0</v>
      </c>
      <c r="T10" s="73" t="s">
        <v>267</v>
      </c>
      <c r="U10" s="117" t="e">
        <f t="shared" si="1"/>
        <v>#DIV/0!</v>
      </c>
      <c r="V10" s="66" t="s">
        <v>267</v>
      </c>
      <c r="W10" s="124">
        <f t="shared" si="2"/>
        <v>0</v>
      </c>
      <c r="X10" s="127"/>
      <c r="Y10" s="73" t="s">
        <v>267</v>
      </c>
      <c r="Z10" s="114" t="e">
        <f t="shared" si="3"/>
        <v>#DIV/0!</v>
      </c>
      <c r="AA10" s="133"/>
      <c r="AB10" s="73" t="s">
        <v>267</v>
      </c>
      <c r="AC10" s="114" t="e">
        <f t="shared" si="4"/>
        <v>#DIV/0!</v>
      </c>
      <c r="AD10" s="133"/>
      <c r="AE10" s="73" t="s">
        <v>267</v>
      </c>
      <c r="AF10" s="136" t="e">
        <f t="shared" si="5"/>
        <v>#DIV/0!</v>
      </c>
      <c r="AG10" s="140" t="s">
        <v>267</v>
      </c>
      <c r="AH10" s="136" t="e">
        <f t="shared" si="6"/>
        <v>#DIV/0!</v>
      </c>
      <c r="AI10" s="140" t="s">
        <v>267</v>
      </c>
      <c r="AJ10" s="136" t="e">
        <f t="shared" si="7"/>
        <v>#DIV/0!</v>
      </c>
      <c r="AK10" s="140" t="s">
        <v>267</v>
      </c>
      <c r="AL10" s="114">
        <f t="shared" si="8"/>
        <v>0</v>
      </c>
      <c r="AM10" s="66" t="s">
        <v>267</v>
      </c>
      <c r="AN10" s="114" t="e">
        <f t="shared" si="9"/>
        <v>#DIV/0!</v>
      </c>
      <c r="AO10" s="73" t="s">
        <v>267</v>
      </c>
    </row>
    <row r="11" spans="1:46" ht="18.899999999999999" customHeight="1">
      <c r="A11" s="80"/>
      <c r="B11" s="499" t="str">
        <f>IF(D10=O7,"","再確認")</f>
        <v/>
      </c>
      <c r="C11" s="500"/>
      <c r="D11" s="500"/>
      <c r="E11" s="500"/>
      <c r="F11" s="500"/>
      <c r="G11" s="500"/>
      <c r="H11" s="500"/>
      <c r="I11" s="500"/>
      <c r="K11" s="87">
        <v>4</v>
      </c>
      <c r="L11" s="90"/>
      <c r="M11" s="95"/>
      <c r="N11" s="103" t="s">
        <v>267</v>
      </c>
      <c r="O11" s="97"/>
      <c r="P11" s="112" t="s">
        <v>267</v>
      </c>
      <c r="Q11" s="95"/>
      <c r="R11" s="103" t="s">
        <v>267</v>
      </c>
      <c r="S11" s="114">
        <f t="shared" si="0"/>
        <v>0</v>
      </c>
      <c r="T11" s="115" t="s">
        <v>267</v>
      </c>
      <c r="U11" s="117" t="e">
        <f t="shared" si="1"/>
        <v>#DIV/0!</v>
      </c>
      <c r="V11" t="s">
        <v>267</v>
      </c>
      <c r="W11" s="124">
        <f t="shared" si="2"/>
        <v>0</v>
      </c>
      <c r="X11" s="127"/>
      <c r="Y11" s="115" t="s">
        <v>267</v>
      </c>
      <c r="Z11" s="114" t="e">
        <f t="shared" si="3"/>
        <v>#DIV/0!</v>
      </c>
      <c r="AA11" s="133"/>
      <c r="AB11" s="115" t="s">
        <v>267</v>
      </c>
      <c r="AC11" s="114" t="e">
        <f t="shared" si="4"/>
        <v>#DIV/0!</v>
      </c>
      <c r="AD11" s="133"/>
      <c r="AE11" s="115" t="s">
        <v>267</v>
      </c>
      <c r="AF11" s="136" t="e">
        <f t="shared" si="5"/>
        <v>#DIV/0!</v>
      </c>
      <c r="AG11" s="139" t="s">
        <v>267</v>
      </c>
      <c r="AH11" s="136" t="e">
        <f t="shared" si="6"/>
        <v>#DIV/0!</v>
      </c>
      <c r="AI11" s="139" t="s">
        <v>267</v>
      </c>
      <c r="AJ11" s="136" t="e">
        <f t="shared" si="7"/>
        <v>#DIV/0!</v>
      </c>
      <c r="AK11" s="139" t="s">
        <v>267</v>
      </c>
      <c r="AL11" s="114">
        <f t="shared" si="8"/>
        <v>0</v>
      </c>
      <c r="AM11" t="s">
        <v>267</v>
      </c>
      <c r="AN11" s="114" t="e">
        <f t="shared" si="9"/>
        <v>#DIV/0!</v>
      </c>
      <c r="AO11" s="115" t="s">
        <v>267</v>
      </c>
    </row>
    <row r="12" spans="1:46" ht="18.899999999999999" customHeight="1">
      <c r="A12" s="78" t="s">
        <v>275</v>
      </c>
      <c r="B12" s="395" t="s">
        <v>411</v>
      </c>
      <c r="C12" s="395"/>
      <c r="D12" s="501">
        <f>'①報告書(提出）'!BS18</f>
        <v>0</v>
      </c>
      <c r="E12" s="501"/>
      <c r="F12" s="501"/>
      <c r="G12" s="501"/>
      <c r="H12" s="501"/>
      <c r="I12" s="73" t="s">
        <v>267</v>
      </c>
      <c r="K12" s="87">
        <v>5</v>
      </c>
      <c r="L12" s="90"/>
      <c r="M12" s="95"/>
      <c r="N12" s="104" t="s">
        <v>267</v>
      </c>
      <c r="O12" s="97"/>
      <c r="P12" s="113" t="s">
        <v>267</v>
      </c>
      <c r="Q12" s="95"/>
      <c r="R12" s="104" t="s">
        <v>267</v>
      </c>
      <c r="S12" s="114">
        <f t="shared" si="0"/>
        <v>0</v>
      </c>
      <c r="T12" s="73" t="s">
        <v>267</v>
      </c>
      <c r="U12" s="117" t="e">
        <f t="shared" si="1"/>
        <v>#DIV/0!</v>
      </c>
      <c r="V12" s="66" t="s">
        <v>267</v>
      </c>
      <c r="W12" s="124">
        <f t="shared" si="2"/>
        <v>0</v>
      </c>
      <c r="X12" s="127"/>
      <c r="Y12" s="73" t="s">
        <v>267</v>
      </c>
      <c r="Z12" s="114" t="e">
        <f t="shared" si="3"/>
        <v>#DIV/0!</v>
      </c>
      <c r="AA12" s="133"/>
      <c r="AB12" s="73" t="s">
        <v>267</v>
      </c>
      <c r="AC12" s="114" t="e">
        <f t="shared" si="4"/>
        <v>#DIV/0!</v>
      </c>
      <c r="AD12" s="133"/>
      <c r="AE12" s="73" t="s">
        <v>267</v>
      </c>
      <c r="AF12" s="136" t="e">
        <f t="shared" si="5"/>
        <v>#DIV/0!</v>
      </c>
      <c r="AG12" s="140" t="s">
        <v>267</v>
      </c>
      <c r="AH12" s="136" t="e">
        <f t="shared" si="6"/>
        <v>#DIV/0!</v>
      </c>
      <c r="AI12" s="140" t="s">
        <v>267</v>
      </c>
      <c r="AJ12" s="136" t="e">
        <f t="shared" si="7"/>
        <v>#DIV/0!</v>
      </c>
      <c r="AK12" s="140" t="s">
        <v>267</v>
      </c>
      <c r="AL12" s="114">
        <f t="shared" si="8"/>
        <v>0</v>
      </c>
      <c r="AM12" s="66" t="s">
        <v>267</v>
      </c>
      <c r="AN12" s="114" t="e">
        <f t="shared" si="9"/>
        <v>#DIV/0!</v>
      </c>
      <c r="AO12" s="73" t="s">
        <v>267</v>
      </c>
    </row>
    <row r="13" spans="1:46" ht="18.899999999999999" customHeight="1">
      <c r="A13" s="80"/>
      <c r="B13" s="502" t="e">
        <f>IF(D12=Z7,"","再確認！端数処理OK?")</f>
        <v>#DIV/0!</v>
      </c>
      <c r="C13" s="394"/>
      <c r="D13" s="394"/>
      <c r="E13" s="394"/>
      <c r="F13" s="394"/>
      <c r="G13" s="394"/>
      <c r="H13" s="394"/>
      <c r="I13" s="394"/>
      <c r="K13" s="87">
        <v>6</v>
      </c>
      <c r="L13" s="90"/>
      <c r="M13" s="95"/>
      <c r="N13" s="103" t="s">
        <v>267</v>
      </c>
      <c r="O13" s="97"/>
      <c r="P13" s="112" t="s">
        <v>267</v>
      </c>
      <c r="Q13" s="95"/>
      <c r="R13" s="103" t="s">
        <v>267</v>
      </c>
      <c r="S13" s="114">
        <f t="shared" si="0"/>
        <v>0</v>
      </c>
      <c r="T13" s="115" t="s">
        <v>267</v>
      </c>
      <c r="U13" s="117" t="e">
        <f t="shared" si="1"/>
        <v>#DIV/0!</v>
      </c>
      <c r="V13" t="s">
        <v>267</v>
      </c>
      <c r="W13" s="124">
        <f t="shared" si="2"/>
        <v>0</v>
      </c>
      <c r="X13" s="127"/>
      <c r="Y13" s="115" t="s">
        <v>267</v>
      </c>
      <c r="Z13" s="114" t="e">
        <f t="shared" si="3"/>
        <v>#DIV/0!</v>
      </c>
      <c r="AA13" s="133"/>
      <c r="AB13" s="115" t="s">
        <v>267</v>
      </c>
      <c r="AC13" s="114" t="e">
        <f t="shared" si="4"/>
        <v>#DIV/0!</v>
      </c>
      <c r="AD13" s="133"/>
      <c r="AE13" s="115" t="s">
        <v>267</v>
      </c>
      <c r="AF13" s="136" t="e">
        <f t="shared" si="5"/>
        <v>#DIV/0!</v>
      </c>
      <c r="AG13" s="139" t="s">
        <v>267</v>
      </c>
      <c r="AH13" s="136" t="e">
        <f t="shared" si="6"/>
        <v>#DIV/0!</v>
      </c>
      <c r="AI13" s="139" t="s">
        <v>267</v>
      </c>
      <c r="AJ13" s="136" t="e">
        <f t="shared" si="7"/>
        <v>#DIV/0!</v>
      </c>
      <c r="AK13" s="139" t="s">
        <v>267</v>
      </c>
      <c r="AL13" s="114">
        <f t="shared" si="8"/>
        <v>0</v>
      </c>
      <c r="AM13" t="s">
        <v>267</v>
      </c>
      <c r="AN13" s="114" t="e">
        <f t="shared" si="9"/>
        <v>#DIV/0!</v>
      </c>
      <c r="AO13" s="115" t="s">
        <v>267</v>
      </c>
    </row>
    <row r="14" spans="1:46" ht="18.899999999999999" customHeight="1">
      <c r="A14" s="78" t="s">
        <v>4</v>
      </c>
      <c r="B14" s="395" t="s">
        <v>411</v>
      </c>
      <c r="C14" s="395"/>
      <c r="D14" s="501">
        <f>'①報告書(提出）'!BS19</f>
        <v>0</v>
      </c>
      <c r="E14" s="501"/>
      <c r="F14" s="501"/>
      <c r="G14" s="501"/>
      <c r="H14" s="501"/>
      <c r="I14" s="73" t="s">
        <v>267</v>
      </c>
      <c r="K14" s="87">
        <v>7</v>
      </c>
      <c r="L14" s="90"/>
      <c r="M14" s="95"/>
      <c r="N14" s="104" t="s">
        <v>267</v>
      </c>
      <c r="O14" s="97"/>
      <c r="P14" s="113" t="s">
        <v>267</v>
      </c>
      <c r="Q14" s="95"/>
      <c r="R14" s="104" t="s">
        <v>267</v>
      </c>
      <c r="S14" s="114">
        <f t="shared" si="0"/>
        <v>0</v>
      </c>
      <c r="T14" s="73" t="s">
        <v>267</v>
      </c>
      <c r="U14" s="117" t="e">
        <f t="shared" si="1"/>
        <v>#DIV/0!</v>
      </c>
      <c r="V14" s="66" t="s">
        <v>267</v>
      </c>
      <c r="W14" s="124">
        <f t="shared" si="2"/>
        <v>0</v>
      </c>
      <c r="X14" s="127"/>
      <c r="Y14" s="73" t="s">
        <v>267</v>
      </c>
      <c r="Z14" s="114" t="e">
        <f t="shared" si="3"/>
        <v>#DIV/0!</v>
      </c>
      <c r="AA14" s="133"/>
      <c r="AB14" s="73" t="s">
        <v>267</v>
      </c>
      <c r="AC14" s="114" t="e">
        <f t="shared" si="4"/>
        <v>#DIV/0!</v>
      </c>
      <c r="AD14" s="133"/>
      <c r="AE14" s="73" t="s">
        <v>267</v>
      </c>
      <c r="AF14" s="136" t="e">
        <f t="shared" si="5"/>
        <v>#DIV/0!</v>
      </c>
      <c r="AG14" s="140" t="s">
        <v>267</v>
      </c>
      <c r="AH14" s="136" t="e">
        <f t="shared" si="6"/>
        <v>#DIV/0!</v>
      </c>
      <c r="AI14" s="140" t="s">
        <v>267</v>
      </c>
      <c r="AJ14" s="136" t="e">
        <f t="shared" si="7"/>
        <v>#DIV/0!</v>
      </c>
      <c r="AK14" s="140" t="s">
        <v>267</v>
      </c>
      <c r="AL14" s="114">
        <f t="shared" si="8"/>
        <v>0</v>
      </c>
      <c r="AM14" s="66" t="s">
        <v>267</v>
      </c>
      <c r="AN14" s="114" t="e">
        <f t="shared" si="9"/>
        <v>#DIV/0!</v>
      </c>
      <c r="AO14" s="73" t="s">
        <v>267</v>
      </c>
    </row>
    <row r="15" spans="1:46" ht="18.899999999999999" customHeight="1">
      <c r="A15" s="80"/>
      <c r="B15" s="503" t="e">
        <f>IF(D14=AC7,"","再確認！端数処理OK?")</f>
        <v>#DIV/0!</v>
      </c>
      <c r="C15" s="394"/>
      <c r="D15" s="394"/>
      <c r="E15" s="394"/>
      <c r="F15" s="394"/>
      <c r="G15" s="394"/>
      <c r="H15" s="394"/>
      <c r="I15" s="394"/>
      <c r="K15" s="87">
        <v>8</v>
      </c>
      <c r="L15" s="90"/>
      <c r="M15" s="95"/>
      <c r="N15" s="103" t="s">
        <v>267</v>
      </c>
      <c r="O15" s="97"/>
      <c r="P15" s="112" t="s">
        <v>267</v>
      </c>
      <c r="Q15" s="95"/>
      <c r="R15" s="103" t="s">
        <v>267</v>
      </c>
      <c r="S15" s="114">
        <f t="shared" si="0"/>
        <v>0</v>
      </c>
      <c r="T15" s="115" t="s">
        <v>267</v>
      </c>
      <c r="U15" s="117" t="e">
        <f t="shared" si="1"/>
        <v>#DIV/0!</v>
      </c>
      <c r="V15" t="s">
        <v>267</v>
      </c>
      <c r="W15" s="124">
        <f t="shared" si="2"/>
        <v>0</v>
      </c>
      <c r="X15" s="127"/>
      <c r="Y15" s="115" t="s">
        <v>267</v>
      </c>
      <c r="Z15" s="114" t="e">
        <f t="shared" si="3"/>
        <v>#DIV/0!</v>
      </c>
      <c r="AA15" s="133"/>
      <c r="AB15" s="115" t="s">
        <v>267</v>
      </c>
      <c r="AC15" s="114" t="e">
        <f t="shared" si="4"/>
        <v>#DIV/0!</v>
      </c>
      <c r="AD15" s="133"/>
      <c r="AE15" s="115" t="s">
        <v>267</v>
      </c>
      <c r="AF15" s="136" t="e">
        <f t="shared" si="5"/>
        <v>#DIV/0!</v>
      </c>
      <c r="AG15" s="139" t="s">
        <v>267</v>
      </c>
      <c r="AH15" s="136" t="e">
        <f t="shared" si="6"/>
        <v>#DIV/0!</v>
      </c>
      <c r="AI15" s="139" t="s">
        <v>267</v>
      </c>
      <c r="AJ15" s="136" t="e">
        <f t="shared" si="7"/>
        <v>#DIV/0!</v>
      </c>
      <c r="AK15" s="139" t="s">
        <v>267</v>
      </c>
      <c r="AL15" s="114">
        <f t="shared" si="8"/>
        <v>0</v>
      </c>
      <c r="AM15" t="s">
        <v>267</v>
      </c>
      <c r="AN15" s="114" t="e">
        <f t="shared" si="9"/>
        <v>#DIV/0!</v>
      </c>
      <c r="AO15" s="115" t="s">
        <v>267</v>
      </c>
    </row>
    <row r="16" spans="1:46" ht="18.899999999999999" customHeight="1">
      <c r="A16" s="78" t="s">
        <v>425</v>
      </c>
      <c r="B16" s="395" t="s">
        <v>411</v>
      </c>
      <c r="C16" s="395"/>
      <c r="D16" s="501">
        <f>'①報告書(提出）'!BS20</f>
        <v>0</v>
      </c>
      <c r="E16" s="501"/>
      <c r="F16" s="501"/>
      <c r="G16" s="501"/>
      <c r="H16" s="501"/>
      <c r="I16" s="73" t="s">
        <v>267</v>
      </c>
      <c r="K16" s="87">
        <v>9</v>
      </c>
      <c r="L16" s="90"/>
      <c r="M16" s="95"/>
      <c r="N16" s="104" t="s">
        <v>267</v>
      </c>
      <c r="O16" s="106"/>
      <c r="P16" s="104" t="s">
        <v>267</v>
      </c>
      <c r="Q16" s="95"/>
      <c r="R16" s="104" t="s">
        <v>267</v>
      </c>
      <c r="S16" s="114">
        <f t="shared" si="0"/>
        <v>0</v>
      </c>
      <c r="T16" s="73" t="s">
        <v>267</v>
      </c>
      <c r="U16" s="117" t="e">
        <f t="shared" si="1"/>
        <v>#DIV/0!</v>
      </c>
      <c r="V16" s="66" t="s">
        <v>267</v>
      </c>
      <c r="W16" s="124">
        <f t="shared" si="2"/>
        <v>0</v>
      </c>
      <c r="X16" s="127"/>
      <c r="Y16" s="73" t="s">
        <v>267</v>
      </c>
      <c r="Z16" s="114" t="e">
        <f t="shared" si="3"/>
        <v>#DIV/0!</v>
      </c>
      <c r="AA16" s="133"/>
      <c r="AB16" s="73" t="s">
        <v>267</v>
      </c>
      <c r="AC16" s="114" t="e">
        <f t="shared" si="4"/>
        <v>#DIV/0!</v>
      </c>
      <c r="AD16" s="133"/>
      <c r="AE16" s="73" t="s">
        <v>267</v>
      </c>
      <c r="AF16" s="136" t="e">
        <f t="shared" si="5"/>
        <v>#DIV/0!</v>
      </c>
      <c r="AG16" s="140" t="s">
        <v>267</v>
      </c>
      <c r="AH16" s="136" t="e">
        <f t="shared" si="6"/>
        <v>#DIV/0!</v>
      </c>
      <c r="AI16" s="140" t="s">
        <v>267</v>
      </c>
      <c r="AJ16" s="136" t="e">
        <f t="shared" si="7"/>
        <v>#DIV/0!</v>
      </c>
      <c r="AK16" s="140" t="s">
        <v>267</v>
      </c>
      <c r="AL16" s="114">
        <f t="shared" si="8"/>
        <v>0</v>
      </c>
      <c r="AM16" s="66" t="s">
        <v>267</v>
      </c>
      <c r="AN16" s="114" t="e">
        <f t="shared" si="9"/>
        <v>#DIV/0!</v>
      </c>
      <c r="AO16" s="73" t="s">
        <v>267</v>
      </c>
    </row>
    <row r="17" spans="1:41" ht="18.899999999999999" customHeight="1">
      <c r="A17" s="80"/>
      <c r="B17" s="503" t="str">
        <f>IF(D16=W7,"","再確認！端数処理OK?")</f>
        <v/>
      </c>
      <c r="C17" s="394"/>
      <c r="D17" s="394"/>
      <c r="E17" s="394"/>
      <c r="F17" s="394"/>
      <c r="G17" s="394"/>
      <c r="H17" s="394"/>
      <c r="I17" s="394"/>
      <c r="K17" s="88">
        <v>10</v>
      </c>
      <c r="L17" s="91"/>
      <c r="M17" s="96"/>
      <c r="N17" s="105" t="s">
        <v>267</v>
      </c>
      <c r="O17" s="107"/>
      <c r="P17" s="105" t="s">
        <v>267</v>
      </c>
      <c r="Q17" s="96"/>
      <c r="R17" s="105" t="s">
        <v>267</v>
      </c>
      <c r="S17" s="93">
        <f t="shared" si="0"/>
        <v>0</v>
      </c>
      <c r="T17" s="110" t="s">
        <v>267</v>
      </c>
      <c r="U17" s="116" t="e">
        <f t="shared" si="1"/>
        <v>#DIV/0!</v>
      </c>
      <c r="V17" s="120" t="s">
        <v>267</v>
      </c>
      <c r="W17" s="125">
        <f t="shared" si="2"/>
        <v>0</v>
      </c>
      <c r="X17" s="128"/>
      <c r="Y17" s="110" t="s">
        <v>267</v>
      </c>
      <c r="Z17" s="93" t="e">
        <f t="shared" si="3"/>
        <v>#DIV/0!</v>
      </c>
      <c r="AA17" s="134"/>
      <c r="AB17" s="110" t="s">
        <v>267</v>
      </c>
      <c r="AC17" s="93" t="e">
        <f t="shared" si="4"/>
        <v>#DIV/0!</v>
      </c>
      <c r="AD17" s="134"/>
      <c r="AE17" s="110" t="s">
        <v>267</v>
      </c>
      <c r="AF17" s="135" t="e">
        <f t="shared" si="5"/>
        <v>#DIV/0!</v>
      </c>
      <c r="AG17" s="137" t="s">
        <v>267</v>
      </c>
      <c r="AH17" s="135" t="e">
        <f t="shared" si="6"/>
        <v>#DIV/0!</v>
      </c>
      <c r="AI17" s="137" t="s">
        <v>267</v>
      </c>
      <c r="AJ17" s="135" t="e">
        <f t="shared" si="7"/>
        <v>#DIV/0!</v>
      </c>
      <c r="AK17" s="137" t="s">
        <v>267</v>
      </c>
      <c r="AL17" s="93">
        <f t="shared" si="8"/>
        <v>0</v>
      </c>
      <c r="AM17" s="120" t="s">
        <v>267</v>
      </c>
      <c r="AN17" s="93" t="e">
        <f t="shared" si="9"/>
        <v>#DIV/0!</v>
      </c>
      <c r="AO17" s="110" t="s">
        <v>267</v>
      </c>
    </row>
    <row r="18" spans="1:41" ht="18.899999999999999" customHeight="1">
      <c r="A18" s="78" t="s">
        <v>12</v>
      </c>
      <c r="B18" s="395" t="s">
        <v>411</v>
      </c>
      <c r="C18" s="395"/>
      <c r="D18" s="504">
        <f>D7-D10-D12-D14-D16</f>
        <v>0</v>
      </c>
      <c r="E18" s="504"/>
      <c r="F18" s="504"/>
      <c r="G18" s="504"/>
      <c r="H18" s="504"/>
      <c r="I18" s="73" t="s">
        <v>267</v>
      </c>
      <c r="K18" s="86">
        <v>11</v>
      </c>
      <c r="L18" s="90"/>
      <c r="M18" s="97"/>
      <c r="N18" s="102" t="s">
        <v>267</v>
      </c>
      <c r="O18" s="106"/>
      <c r="P18" s="102" t="s">
        <v>267</v>
      </c>
      <c r="Q18" s="97"/>
      <c r="R18" s="102" t="s">
        <v>267</v>
      </c>
      <c r="S18" s="114">
        <f t="shared" si="0"/>
        <v>0</v>
      </c>
      <c r="T18" s="76" t="s">
        <v>267</v>
      </c>
      <c r="U18" s="117" t="e">
        <f t="shared" si="1"/>
        <v>#DIV/0!</v>
      </c>
      <c r="V18" s="75" t="s">
        <v>267</v>
      </c>
      <c r="W18" s="124">
        <f t="shared" si="2"/>
        <v>0</v>
      </c>
      <c r="X18" s="126"/>
      <c r="Y18" s="76" t="s">
        <v>267</v>
      </c>
      <c r="Z18" s="114" t="e">
        <f t="shared" si="3"/>
        <v>#DIV/0!</v>
      </c>
      <c r="AA18" s="129"/>
      <c r="AB18" s="76" t="s">
        <v>267</v>
      </c>
      <c r="AC18" s="114" t="e">
        <f t="shared" si="4"/>
        <v>#DIV/0!</v>
      </c>
      <c r="AD18" s="129"/>
      <c r="AE18" s="76" t="s">
        <v>267</v>
      </c>
      <c r="AF18" s="136" t="e">
        <f t="shared" si="5"/>
        <v>#DIV/0!</v>
      </c>
      <c r="AG18" s="138" t="s">
        <v>267</v>
      </c>
      <c r="AH18" s="136" t="e">
        <f t="shared" si="6"/>
        <v>#DIV/0!</v>
      </c>
      <c r="AI18" s="138" t="s">
        <v>267</v>
      </c>
      <c r="AJ18" s="136" t="e">
        <f t="shared" si="7"/>
        <v>#DIV/0!</v>
      </c>
      <c r="AK18" s="138" t="s">
        <v>267</v>
      </c>
      <c r="AL18" s="114">
        <f t="shared" si="8"/>
        <v>0</v>
      </c>
      <c r="AM18" s="75" t="s">
        <v>267</v>
      </c>
      <c r="AN18" s="114" t="e">
        <f t="shared" si="9"/>
        <v>#DIV/0!</v>
      </c>
      <c r="AO18" s="76" t="s">
        <v>267</v>
      </c>
    </row>
    <row r="19" spans="1:41" ht="18.899999999999999" customHeight="1">
      <c r="A19" s="505"/>
      <c r="B19" s="505"/>
      <c r="C19" s="505"/>
      <c r="D19" s="505"/>
      <c r="E19" s="505"/>
      <c r="F19" s="505"/>
      <c r="G19" s="505"/>
      <c r="H19" s="505"/>
      <c r="I19" s="505"/>
      <c r="K19" s="87">
        <v>12</v>
      </c>
      <c r="L19" s="90"/>
      <c r="M19" s="95"/>
      <c r="N19" s="104" t="s">
        <v>267</v>
      </c>
      <c r="O19" s="106"/>
      <c r="P19" s="104" t="s">
        <v>267</v>
      </c>
      <c r="Q19" s="97"/>
      <c r="R19" s="104" t="s">
        <v>267</v>
      </c>
      <c r="S19" s="114">
        <f t="shared" si="0"/>
        <v>0</v>
      </c>
      <c r="T19" s="73" t="s">
        <v>267</v>
      </c>
      <c r="U19" s="117" t="e">
        <f t="shared" si="1"/>
        <v>#DIV/0!</v>
      </c>
      <c r="V19" s="66" t="s">
        <v>267</v>
      </c>
      <c r="W19" s="124">
        <f t="shared" si="2"/>
        <v>0</v>
      </c>
      <c r="X19" s="126"/>
      <c r="Y19" s="73" t="s">
        <v>267</v>
      </c>
      <c r="Z19" s="114" t="e">
        <f t="shared" si="3"/>
        <v>#DIV/0!</v>
      </c>
      <c r="AA19" s="129"/>
      <c r="AB19" s="73" t="s">
        <v>267</v>
      </c>
      <c r="AC19" s="114" t="e">
        <f t="shared" si="4"/>
        <v>#DIV/0!</v>
      </c>
      <c r="AD19" s="129"/>
      <c r="AE19" s="73" t="s">
        <v>267</v>
      </c>
      <c r="AF19" s="136" t="e">
        <f t="shared" si="5"/>
        <v>#DIV/0!</v>
      </c>
      <c r="AG19" s="140" t="s">
        <v>267</v>
      </c>
      <c r="AH19" s="136" t="e">
        <f t="shared" si="6"/>
        <v>#DIV/0!</v>
      </c>
      <c r="AI19" s="140" t="s">
        <v>267</v>
      </c>
      <c r="AJ19" s="136" t="e">
        <f t="shared" si="7"/>
        <v>#DIV/0!</v>
      </c>
      <c r="AK19" s="140" t="s">
        <v>267</v>
      </c>
      <c r="AL19" s="114">
        <f t="shared" si="8"/>
        <v>0</v>
      </c>
      <c r="AM19" s="66" t="s">
        <v>267</v>
      </c>
      <c r="AN19" s="114" t="e">
        <f t="shared" si="9"/>
        <v>#DIV/0!</v>
      </c>
      <c r="AO19" s="73" t="s">
        <v>267</v>
      </c>
    </row>
    <row r="20" spans="1:41" ht="18.899999999999999" customHeight="1">
      <c r="D20" s="506"/>
      <c r="E20" s="506"/>
      <c r="F20" s="506"/>
      <c r="G20" s="506"/>
      <c r="H20" s="506"/>
      <c r="I20" s="506"/>
      <c r="K20" s="87">
        <v>13</v>
      </c>
      <c r="L20" s="90"/>
      <c r="M20" s="95"/>
      <c r="N20" s="104" t="s">
        <v>267</v>
      </c>
      <c r="O20" s="106"/>
      <c r="P20" s="104" t="s">
        <v>267</v>
      </c>
      <c r="Q20" s="95"/>
      <c r="R20" s="104" t="s">
        <v>267</v>
      </c>
      <c r="S20" s="114">
        <f t="shared" si="0"/>
        <v>0</v>
      </c>
      <c r="T20" s="73" t="s">
        <v>267</v>
      </c>
      <c r="U20" s="117" t="e">
        <f t="shared" si="1"/>
        <v>#DIV/0!</v>
      </c>
      <c r="V20" s="66" t="s">
        <v>267</v>
      </c>
      <c r="W20" s="124">
        <f t="shared" si="2"/>
        <v>0</v>
      </c>
      <c r="X20" s="126"/>
      <c r="Y20" s="73" t="s">
        <v>267</v>
      </c>
      <c r="Z20" s="114" t="e">
        <f t="shared" si="3"/>
        <v>#DIV/0!</v>
      </c>
      <c r="AA20" s="129"/>
      <c r="AB20" s="73" t="s">
        <v>267</v>
      </c>
      <c r="AC20" s="114" t="e">
        <f t="shared" si="4"/>
        <v>#DIV/0!</v>
      </c>
      <c r="AD20" s="129"/>
      <c r="AE20" s="73" t="s">
        <v>267</v>
      </c>
      <c r="AF20" s="136" t="e">
        <f t="shared" si="5"/>
        <v>#DIV/0!</v>
      </c>
      <c r="AG20" s="140" t="s">
        <v>267</v>
      </c>
      <c r="AH20" s="136" t="e">
        <f t="shared" si="6"/>
        <v>#DIV/0!</v>
      </c>
      <c r="AI20" s="140" t="s">
        <v>267</v>
      </c>
      <c r="AJ20" s="136" t="e">
        <f t="shared" si="7"/>
        <v>#DIV/0!</v>
      </c>
      <c r="AK20" s="140" t="s">
        <v>267</v>
      </c>
      <c r="AL20" s="114">
        <f t="shared" si="8"/>
        <v>0</v>
      </c>
      <c r="AM20" s="66" t="s">
        <v>267</v>
      </c>
      <c r="AN20" s="114" t="e">
        <f t="shared" si="9"/>
        <v>#DIV/0!</v>
      </c>
      <c r="AO20" s="73" t="s">
        <v>267</v>
      </c>
    </row>
    <row r="21" spans="1:41" ht="18.899999999999999" customHeight="1">
      <c r="A21" s="81" t="s">
        <v>107</v>
      </c>
      <c r="B21" s="400" t="s">
        <v>411</v>
      </c>
      <c r="C21" s="400"/>
      <c r="D21" s="494">
        <f>D12+D14+D16+D18</f>
        <v>0</v>
      </c>
      <c r="E21" s="494"/>
      <c r="F21" s="494"/>
      <c r="G21" s="494"/>
      <c r="H21" s="494"/>
      <c r="I21" s="84" t="s">
        <v>267</v>
      </c>
      <c r="J21" s="74"/>
      <c r="K21" s="87">
        <v>14</v>
      </c>
      <c r="L21" s="90"/>
      <c r="M21" s="95"/>
      <c r="N21" s="104" t="s">
        <v>267</v>
      </c>
      <c r="O21" s="106"/>
      <c r="P21" s="104" t="s">
        <v>267</v>
      </c>
      <c r="Q21" s="95"/>
      <c r="R21" s="104" t="s">
        <v>267</v>
      </c>
      <c r="S21" s="114">
        <f t="shared" si="0"/>
        <v>0</v>
      </c>
      <c r="T21" s="73" t="s">
        <v>267</v>
      </c>
      <c r="U21" s="117" t="e">
        <f t="shared" si="1"/>
        <v>#DIV/0!</v>
      </c>
      <c r="V21" s="66" t="s">
        <v>267</v>
      </c>
      <c r="W21" s="124">
        <f t="shared" si="2"/>
        <v>0</v>
      </c>
      <c r="X21" s="126"/>
      <c r="Y21" s="73" t="s">
        <v>267</v>
      </c>
      <c r="Z21" s="114" t="e">
        <f t="shared" si="3"/>
        <v>#DIV/0!</v>
      </c>
      <c r="AA21" s="129"/>
      <c r="AB21" s="73" t="s">
        <v>267</v>
      </c>
      <c r="AC21" s="114" t="e">
        <f t="shared" si="4"/>
        <v>#DIV/0!</v>
      </c>
      <c r="AD21" s="129"/>
      <c r="AE21" s="73" t="s">
        <v>267</v>
      </c>
      <c r="AF21" s="136" t="e">
        <f t="shared" si="5"/>
        <v>#DIV/0!</v>
      </c>
      <c r="AG21" s="140" t="s">
        <v>267</v>
      </c>
      <c r="AH21" s="136" t="e">
        <f t="shared" si="6"/>
        <v>#DIV/0!</v>
      </c>
      <c r="AI21" s="140" t="s">
        <v>267</v>
      </c>
      <c r="AJ21" s="136" t="e">
        <f t="shared" si="7"/>
        <v>#DIV/0!</v>
      </c>
      <c r="AK21" s="140" t="s">
        <v>267</v>
      </c>
      <c r="AL21" s="114">
        <f t="shared" si="8"/>
        <v>0</v>
      </c>
      <c r="AM21" s="66" t="s">
        <v>267</v>
      </c>
      <c r="AN21" s="114" t="e">
        <f t="shared" si="9"/>
        <v>#DIV/0!</v>
      </c>
      <c r="AO21" s="73" t="s">
        <v>267</v>
      </c>
    </row>
    <row r="22" spans="1:41" ht="18.899999999999999" customHeight="1">
      <c r="A22" s="393" t="s">
        <v>286</v>
      </c>
      <c r="B22" s="393"/>
      <c r="C22" s="393"/>
      <c r="D22" s="393"/>
      <c r="E22" s="393"/>
      <c r="F22" s="393"/>
      <c r="G22" s="393"/>
      <c r="H22" s="393"/>
      <c r="I22" s="393"/>
      <c r="K22" s="87">
        <v>15</v>
      </c>
      <c r="L22" s="90"/>
      <c r="M22" s="95"/>
      <c r="N22" s="104" t="s">
        <v>267</v>
      </c>
      <c r="O22" s="106"/>
      <c r="P22" s="104" t="s">
        <v>267</v>
      </c>
      <c r="Q22" s="95"/>
      <c r="R22" s="104" t="s">
        <v>267</v>
      </c>
      <c r="S22" s="114">
        <f t="shared" si="0"/>
        <v>0</v>
      </c>
      <c r="T22" s="73" t="s">
        <v>267</v>
      </c>
      <c r="U22" s="117" t="e">
        <f t="shared" si="1"/>
        <v>#DIV/0!</v>
      </c>
      <c r="V22" s="66" t="s">
        <v>267</v>
      </c>
      <c r="W22" s="124">
        <f t="shared" si="2"/>
        <v>0</v>
      </c>
      <c r="X22" s="126"/>
      <c r="Y22" s="73" t="s">
        <v>267</v>
      </c>
      <c r="Z22" s="114" t="e">
        <f t="shared" si="3"/>
        <v>#DIV/0!</v>
      </c>
      <c r="AA22" s="129"/>
      <c r="AB22" s="73" t="s">
        <v>267</v>
      </c>
      <c r="AC22" s="114" t="e">
        <f t="shared" si="4"/>
        <v>#DIV/0!</v>
      </c>
      <c r="AD22" s="129"/>
      <c r="AE22" s="73" t="s">
        <v>267</v>
      </c>
      <c r="AF22" s="136" t="e">
        <f t="shared" si="5"/>
        <v>#DIV/0!</v>
      </c>
      <c r="AG22" s="140" t="s">
        <v>267</v>
      </c>
      <c r="AH22" s="136" t="e">
        <f t="shared" si="6"/>
        <v>#DIV/0!</v>
      </c>
      <c r="AI22" s="140" t="s">
        <v>267</v>
      </c>
      <c r="AJ22" s="136" t="e">
        <f t="shared" si="7"/>
        <v>#DIV/0!</v>
      </c>
      <c r="AK22" s="140" t="s">
        <v>267</v>
      </c>
      <c r="AL22" s="114">
        <f t="shared" si="8"/>
        <v>0</v>
      </c>
      <c r="AM22" s="66" t="s">
        <v>267</v>
      </c>
      <c r="AN22" s="114" t="e">
        <f t="shared" si="9"/>
        <v>#DIV/0!</v>
      </c>
      <c r="AO22" s="73" t="s">
        <v>267</v>
      </c>
    </row>
    <row r="23" spans="1:41" ht="18.899999999999999" customHeight="1">
      <c r="A23" s="74"/>
      <c r="B23" s="74"/>
      <c r="C23" s="74"/>
      <c r="D23" s="74"/>
      <c r="E23" s="74"/>
      <c r="F23" s="74"/>
      <c r="G23" s="74"/>
      <c r="H23" s="74"/>
      <c r="I23" s="74"/>
      <c r="K23" s="87">
        <v>16</v>
      </c>
      <c r="L23" s="90"/>
      <c r="M23" s="95"/>
      <c r="N23" s="104" t="s">
        <v>267</v>
      </c>
      <c r="O23" s="106"/>
      <c r="P23" s="104" t="s">
        <v>267</v>
      </c>
      <c r="Q23" s="95"/>
      <c r="R23" s="104" t="s">
        <v>267</v>
      </c>
      <c r="S23" s="114">
        <f t="shared" si="0"/>
        <v>0</v>
      </c>
      <c r="T23" s="73" t="s">
        <v>267</v>
      </c>
      <c r="U23" s="117" t="e">
        <f t="shared" si="1"/>
        <v>#DIV/0!</v>
      </c>
      <c r="V23" s="66" t="s">
        <v>267</v>
      </c>
      <c r="W23" s="124">
        <f t="shared" si="2"/>
        <v>0</v>
      </c>
      <c r="X23" s="126"/>
      <c r="Y23" s="73" t="s">
        <v>267</v>
      </c>
      <c r="Z23" s="114" t="e">
        <f t="shared" si="3"/>
        <v>#DIV/0!</v>
      </c>
      <c r="AA23" s="129"/>
      <c r="AB23" s="73" t="s">
        <v>267</v>
      </c>
      <c r="AC23" s="114" t="e">
        <f t="shared" si="4"/>
        <v>#DIV/0!</v>
      </c>
      <c r="AD23" s="129"/>
      <c r="AE23" s="73" t="s">
        <v>267</v>
      </c>
      <c r="AF23" s="136" t="e">
        <f t="shared" si="5"/>
        <v>#DIV/0!</v>
      </c>
      <c r="AG23" s="140" t="s">
        <v>267</v>
      </c>
      <c r="AH23" s="136" t="e">
        <f t="shared" si="6"/>
        <v>#DIV/0!</v>
      </c>
      <c r="AI23" s="140" t="s">
        <v>267</v>
      </c>
      <c r="AJ23" s="136" t="e">
        <f t="shared" si="7"/>
        <v>#DIV/0!</v>
      </c>
      <c r="AK23" s="140" t="s">
        <v>267</v>
      </c>
      <c r="AL23" s="114">
        <f t="shared" si="8"/>
        <v>0</v>
      </c>
      <c r="AM23" s="66" t="s">
        <v>267</v>
      </c>
      <c r="AN23" s="114" t="e">
        <f t="shared" si="9"/>
        <v>#DIV/0!</v>
      </c>
      <c r="AO23" s="73" t="s">
        <v>267</v>
      </c>
    </row>
    <row r="24" spans="1:41" ht="18.899999999999999" customHeight="1">
      <c r="A24" s="78" t="s">
        <v>74</v>
      </c>
      <c r="B24" s="395" t="s">
        <v>411</v>
      </c>
      <c r="C24" s="395"/>
      <c r="D24" s="476"/>
      <c r="E24" s="476"/>
      <c r="F24" s="476"/>
      <c r="G24" s="476"/>
      <c r="H24" s="476"/>
      <c r="I24" s="73" t="s">
        <v>267</v>
      </c>
      <c r="J24" s="74"/>
      <c r="K24" s="87">
        <v>17</v>
      </c>
      <c r="L24" s="90"/>
      <c r="M24" s="95"/>
      <c r="N24" s="104" t="s">
        <v>267</v>
      </c>
      <c r="O24" s="106"/>
      <c r="P24" s="104" t="s">
        <v>267</v>
      </c>
      <c r="Q24" s="95"/>
      <c r="R24" s="104" t="s">
        <v>267</v>
      </c>
      <c r="S24" s="114">
        <f t="shared" si="0"/>
        <v>0</v>
      </c>
      <c r="T24" s="73" t="s">
        <v>267</v>
      </c>
      <c r="U24" s="117" t="e">
        <f t="shared" si="1"/>
        <v>#DIV/0!</v>
      </c>
      <c r="V24" s="66" t="s">
        <v>267</v>
      </c>
      <c r="W24" s="124">
        <f t="shared" si="2"/>
        <v>0</v>
      </c>
      <c r="X24" s="126"/>
      <c r="Y24" s="73" t="s">
        <v>267</v>
      </c>
      <c r="Z24" s="114" t="e">
        <f t="shared" si="3"/>
        <v>#DIV/0!</v>
      </c>
      <c r="AA24" s="129"/>
      <c r="AB24" s="73" t="s">
        <v>267</v>
      </c>
      <c r="AC24" s="114" t="e">
        <f t="shared" si="4"/>
        <v>#DIV/0!</v>
      </c>
      <c r="AD24" s="129"/>
      <c r="AE24" s="73" t="s">
        <v>267</v>
      </c>
      <c r="AF24" s="136" t="e">
        <f t="shared" si="5"/>
        <v>#DIV/0!</v>
      </c>
      <c r="AG24" s="140" t="s">
        <v>267</v>
      </c>
      <c r="AH24" s="136" t="e">
        <f t="shared" si="6"/>
        <v>#DIV/0!</v>
      </c>
      <c r="AI24" s="140" t="s">
        <v>267</v>
      </c>
      <c r="AJ24" s="136" t="e">
        <f t="shared" si="7"/>
        <v>#DIV/0!</v>
      </c>
      <c r="AK24" s="140" t="s">
        <v>267</v>
      </c>
      <c r="AL24" s="114">
        <f t="shared" si="8"/>
        <v>0</v>
      </c>
      <c r="AM24" s="66" t="s">
        <v>267</v>
      </c>
      <c r="AN24" s="114" t="e">
        <f t="shared" si="9"/>
        <v>#DIV/0!</v>
      </c>
      <c r="AO24" s="73" t="s">
        <v>267</v>
      </c>
    </row>
    <row r="25" spans="1:41" ht="18.899999999999999" customHeight="1">
      <c r="A25" s="65"/>
      <c r="B25" s="393"/>
      <c r="C25" s="473"/>
      <c r="D25" s="473"/>
      <c r="E25" s="473"/>
      <c r="F25" s="473"/>
      <c r="G25" s="473"/>
      <c r="H25" s="473"/>
      <c r="I25" s="473"/>
      <c r="K25" s="87">
        <v>18</v>
      </c>
      <c r="L25" s="90"/>
      <c r="M25" s="95"/>
      <c r="N25" s="104" t="s">
        <v>267</v>
      </c>
      <c r="O25" s="108"/>
      <c r="P25" s="104" t="s">
        <v>267</v>
      </c>
      <c r="Q25" s="95"/>
      <c r="R25" s="104" t="s">
        <v>267</v>
      </c>
      <c r="S25" s="114">
        <f t="shared" si="0"/>
        <v>0</v>
      </c>
      <c r="T25" s="73" t="s">
        <v>267</v>
      </c>
      <c r="U25" s="117" t="e">
        <f t="shared" si="1"/>
        <v>#DIV/0!</v>
      </c>
      <c r="V25" s="66" t="s">
        <v>267</v>
      </c>
      <c r="W25" s="124">
        <f t="shared" si="2"/>
        <v>0</v>
      </c>
      <c r="X25" s="126"/>
      <c r="Y25" s="73" t="s">
        <v>267</v>
      </c>
      <c r="Z25" s="114" t="e">
        <f t="shared" si="3"/>
        <v>#DIV/0!</v>
      </c>
      <c r="AA25" s="129"/>
      <c r="AB25" s="73" t="s">
        <v>267</v>
      </c>
      <c r="AC25" s="114" t="e">
        <f t="shared" si="4"/>
        <v>#DIV/0!</v>
      </c>
      <c r="AD25" s="129"/>
      <c r="AE25" s="73" t="s">
        <v>267</v>
      </c>
      <c r="AF25" s="136" t="e">
        <f t="shared" si="5"/>
        <v>#DIV/0!</v>
      </c>
      <c r="AG25" s="140" t="s">
        <v>267</v>
      </c>
      <c r="AH25" s="136" t="e">
        <f t="shared" si="6"/>
        <v>#DIV/0!</v>
      </c>
      <c r="AI25" s="140" t="s">
        <v>267</v>
      </c>
      <c r="AJ25" s="136" t="e">
        <f t="shared" si="7"/>
        <v>#DIV/0!</v>
      </c>
      <c r="AK25" s="140" t="s">
        <v>267</v>
      </c>
      <c r="AL25" s="114">
        <f t="shared" si="8"/>
        <v>0</v>
      </c>
      <c r="AM25" s="66" t="s">
        <v>267</v>
      </c>
      <c r="AN25" s="114" t="e">
        <f t="shared" si="9"/>
        <v>#DIV/0!</v>
      </c>
      <c r="AO25" s="73" t="s">
        <v>267</v>
      </c>
    </row>
    <row r="26" spans="1:41" ht="18.899999999999999" customHeight="1">
      <c r="A26" s="81" t="s">
        <v>430</v>
      </c>
      <c r="B26" s="400" t="s">
        <v>411</v>
      </c>
      <c r="C26" s="400"/>
      <c r="D26" s="494">
        <f>D18+D24</f>
        <v>0</v>
      </c>
      <c r="E26" s="494"/>
      <c r="F26" s="494"/>
      <c r="G26" s="494"/>
      <c r="H26" s="494"/>
      <c r="I26" s="84" t="s">
        <v>267</v>
      </c>
      <c r="K26" s="87">
        <v>19</v>
      </c>
      <c r="L26" s="90"/>
      <c r="M26" s="95"/>
      <c r="N26" s="104" t="s">
        <v>267</v>
      </c>
      <c r="O26" s="108"/>
      <c r="P26" s="104" t="s">
        <v>267</v>
      </c>
      <c r="Q26" s="95"/>
      <c r="R26" s="104" t="s">
        <v>267</v>
      </c>
      <c r="S26" s="114">
        <f t="shared" si="0"/>
        <v>0</v>
      </c>
      <c r="T26" s="73" t="s">
        <v>267</v>
      </c>
      <c r="U26" s="118" t="e">
        <f t="shared" si="1"/>
        <v>#DIV/0!</v>
      </c>
      <c r="V26" s="66" t="s">
        <v>267</v>
      </c>
      <c r="W26" s="124">
        <f t="shared" si="2"/>
        <v>0</v>
      </c>
      <c r="X26" s="127"/>
      <c r="Y26" s="73" t="s">
        <v>267</v>
      </c>
      <c r="Z26" s="118" t="e">
        <f t="shared" si="3"/>
        <v>#DIV/0!</v>
      </c>
      <c r="AA26" s="133"/>
      <c r="AB26" s="73" t="s">
        <v>267</v>
      </c>
      <c r="AC26" s="118" t="e">
        <f t="shared" si="4"/>
        <v>#DIV/0!</v>
      </c>
      <c r="AD26" s="133"/>
      <c r="AE26" s="73" t="s">
        <v>267</v>
      </c>
      <c r="AF26" s="136" t="e">
        <f t="shared" si="5"/>
        <v>#DIV/0!</v>
      </c>
      <c r="AG26" s="140" t="s">
        <v>267</v>
      </c>
      <c r="AH26" s="136" t="e">
        <f t="shared" si="6"/>
        <v>#DIV/0!</v>
      </c>
      <c r="AI26" s="140" t="s">
        <v>267</v>
      </c>
      <c r="AJ26" s="136" t="e">
        <f t="shared" si="7"/>
        <v>#DIV/0!</v>
      </c>
      <c r="AK26" s="140" t="s">
        <v>267</v>
      </c>
      <c r="AL26" s="114">
        <f t="shared" si="8"/>
        <v>0</v>
      </c>
      <c r="AM26" s="66" t="s">
        <v>267</v>
      </c>
      <c r="AN26" s="114" t="e">
        <f t="shared" si="9"/>
        <v>#DIV/0!</v>
      </c>
      <c r="AO26" s="73" t="s">
        <v>267</v>
      </c>
    </row>
    <row r="27" spans="1:41" ht="18.899999999999999" customHeight="1">
      <c r="A27" s="497" t="s">
        <v>40</v>
      </c>
      <c r="B27" s="497"/>
      <c r="C27" s="497"/>
      <c r="D27" s="497"/>
      <c r="E27" s="497"/>
      <c r="F27" s="497"/>
      <c r="G27" s="497"/>
      <c r="H27" s="497"/>
      <c r="I27" s="497"/>
      <c r="J27" s="74"/>
      <c r="K27" s="88">
        <v>20</v>
      </c>
      <c r="L27" s="91"/>
      <c r="M27" s="96"/>
      <c r="N27" s="105" t="s">
        <v>267</v>
      </c>
      <c r="O27" s="109"/>
      <c r="P27" s="105" t="s">
        <v>267</v>
      </c>
      <c r="Q27" s="96"/>
      <c r="R27" s="105" t="s">
        <v>267</v>
      </c>
      <c r="S27" s="93">
        <f t="shared" si="0"/>
        <v>0</v>
      </c>
      <c r="T27" s="110" t="s">
        <v>267</v>
      </c>
      <c r="U27" s="93" t="e">
        <f t="shared" si="1"/>
        <v>#DIV/0!</v>
      </c>
      <c r="V27" s="120" t="s">
        <v>267</v>
      </c>
      <c r="W27" s="125">
        <f t="shared" si="2"/>
        <v>0</v>
      </c>
      <c r="X27" s="128"/>
      <c r="Y27" s="110" t="s">
        <v>267</v>
      </c>
      <c r="Z27" s="132" t="e">
        <f t="shared" si="3"/>
        <v>#DIV/0!</v>
      </c>
      <c r="AA27" s="134"/>
      <c r="AB27" s="110" t="s">
        <v>267</v>
      </c>
      <c r="AC27" s="132" t="e">
        <f t="shared" si="4"/>
        <v>#DIV/0!</v>
      </c>
      <c r="AD27" s="134"/>
      <c r="AE27" s="110" t="s">
        <v>267</v>
      </c>
      <c r="AF27" s="135" t="e">
        <f t="shared" si="5"/>
        <v>#DIV/0!</v>
      </c>
      <c r="AG27" s="137" t="s">
        <v>267</v>
      </c>
      <c r="AH27" s="135" t="e">
        <f t="shared" si="6"/>
        <v>#DIV/0!</v>
      </c>
      <c r="AI27" s="137" t="s">
        <v>267</v>
      </c>
      <c r="AJ27" s="135" t="e">
        <f t="shared" si="7"/>
        <v>#DIV/0!</v>
      </c>
      <c r="AK27" s="137" t="s">
        <v>267</v>
      </c>
      <c r="AL27" s="93">
        <f t="shared" si="8"/>
        <v>0</v>
      </c>
      <c r="AM27" s="120" t="s">
        <v>267</v>
      </c>
      <c r="AN27" s="93" t="e">
        <f t="shared" si="9"/>
        <v>#DIV/0!</v>
      </c>
      <c r="AO27" s="110" t="s">
        <v>267</v>
      </c>
    </row>
    <row r="28" spans="1:41" ht="18.899999999999999" customHeight="1">
      <c r="K28" s="86">
        <v>21</v>
      </c>
      <c r="L28" s="90"/>
      <c r="M28" s="97"/>
      <c r="N28" s="102" t="s">
        <v>267</v>
      </c>
      <c r="O28" s="97"/>
      <c r="P28" s="102" t="s">
        <v>267</v>
      </c>
      <c r="Q28" s="97"/>
      <c r="R28" s="102" t="s">
        <v>267</v>
      </c>
      <c r="S28" s="114">
        <f t="shared" si="0"/>
        <v>0</v>
      </c>
      <c r="T28" s="76" t="s">
        <v>267</v>
      </c>
      <c r="U28" s="117" t="e">
        <f t="shared" si="1"/>
        <v>#DIV/0!</v>
      </c>
      <c r="V28" s="75" t="s">
        <v>267</v>
      </c>
      <c r="W28" s="124">
        <f t="shared" si="2"/>
        <v>0</v>
      </c>
      <c r="X28" s="126"/>
      <c r="Y28" s="76" t="s">
        <v>267</v>
      </c>
      <c r="Z28" s="114" t="e">
        <f t="shared" si="3"/>
        <v>#DIV/0!</v>
      </c>
      <c r="AA28" s="129"/>
      <c r="AB28" s="76" t="s">
        <v>267</v>
      </c>
      <c r="AC28" s="114" t="e">
        <f t="shared" si="4"/>
        <v>#DIV/0!</v>
      </c>
      <c r="AD28" s="129"/>
      <c r="AE28" s="76" t="s">
        <v>267</v>
      </c>
      <c r="AF28" s="136" t="e">
        <f t="shared" si="5"/>
        <v>#DIV/0!</v>
      </c>
      <c r="AG28" s="138" t="s">
        <v>267</v>
      </c>
      <c r="AH28" s="136" t="e">
        <f t="shared" si="6"/>
        <v>#DIV/0!</v>
      </c>
      <c r="AI28" s="138" t="s">
        <v>267</v>
      </c>
      <c r="AJ28" s="136" t="e">
        <f t="shared" si="7"/>
        <v>#DIV/0!</v>
      </c>
      <c r="AK28" s="138" t="s">
        <v>267</v>
      </c>
      <c r="AL28" s="114">
        <f t="shared" si="8"/>
        <v>0</v>
      </c>
      <c r="AM28" s="75" t="s">
        <v>267</v>
      </c>
      <c r="AN28" s="114" t="e">
        <f t="shared" si="9"/>
        <v>#DIV/0!</v>
      </c>
      <c r="AO28" s="76" t="s">
        <v>267</v>
      </c>
    </row>
    <row r="29" spans="1:41" ht="18.899999999999999" customHeight="1">
      <c r="K29" s="87">
        <v>22</v>
      </c>
      <c r="L29" s="90"/>
      <c r="M29" s="95"/>
      <c r="N29" s="104" t="s">
        <v>267</v>
      </c>
      <c r="O29" s="97"/>
      <c r="P29" s="104" t="s">
        <v>267</v>
      </c>
      <c r="Q29" s="95"/>
      <c r="R29" s="104" t="s">
        <v>267</v>
      </c>
      <c r="S29" s="114">
        <f t="shared" si="0"/>
        <v>0</v>
      </c>
      <c r="T29" s="73" t="s">
        <v>267</v>
      </c>
      <c r="U29" s="117" t="e">
        <f t="shared" si="1"/>
        <v>#DIV/0!</v>
      </c>
      <c r="V29" s="66" t="s">
        <v>267</v>
      </c>
      <c r="W29" s="124">
        <f t="shared" si="2"/>
        <v>0</v>
      </c>
      <c r="X29" s="126"/>
      <c r="Y29" s="73" t="s">
        <v>267</v>
      </c>
      <c r="Z29" s="114" t="e">
        <f t="shared" si="3"/>
        <v>#DIV/0!</v>
      </c>
      <c r="AA29" s="129"/>
      <c r="AB29" s="73" t="s">
        <v>267</v>
      </c>
      <c r="AC29" s="114" t="e">
        <f t="shared" si="4"/>
        <v>#DIV/0!</v>
      </c>
      <c r="AD29" s="129"/>
      <c r="AE29" s="73" t="s">
        <v>267</v>
      </c>
      <c r="AF29" s="136" t="e">
        <f t="shared" si="5"/>
        <v>#DIV/0!</v>
      </c>
      <c r="AG29" s="140" t="s">
        <v>267</v>
      </c>
      <c r="AH29" s="136" t="e">
        <f t="shared" si="6"/>
        <v>#DIV/0!</v>
      </c>
      <c r="AI29" s="140" t="s">
        <v>267</v>
      </c>
      <c r="AJ29" s="136" t="e">
        <f t="shared" si="7"/>
        <v>#DIV/0!</v>
      </c>
      <c r="AK29" s="140" t="s">
        <v>267</v>
      </c>
      <c r="AL29" s="114">
        <f t="shared" si="8"/>
        <v>0</v>
      </c>
      <c r="AM29" s="66" t="s">
        <v>267</v>
      </c>
      <c r="AN29" s="114" t="e">
        <f t="shared" si="9"/>
        <v>#DIV/0!</v>
      </c>
      <c r="AO29" s="73" t="s">
        <v>267</v>
      </c>
    </row>
    <row r="30" spans="1:41" ht="18.899999999999999" customHeight="1">
      <c r="K30" s="87">
        <v>23</v>
      </c>
      <c r="L30" s="90"/>
      <c r="M30" s="95"/>
      <c r="N30" s="104" t="s">
        <v>267</v>
      </c>
      <c r="O30" s="97"/>
      <c r="P30" s="104" t="s">
        <v>267</v>
      </c>
      <c r="Q30" s="95"/>
      <c r="R30" s="104" t="s">
        <v>267</v>
      </c>
      <c r="S30" s="114">
        <f t="shared" si="0"/>
        <v>0</v>
      </c>
      <c r="T30" s="73" t="s">
        <v>267</v>
      </c>
      <c r="U30" s="117" t="e">
        <f t="shared" si="1"/>
        <v>#DIV/0!</v>
      </c>
      <c r="V30" s="66" t="s">
        <v>267</v>
      </c>
      <c r="W30" s="124">
        <f t="shared" si="2"/>
        <v>0</v>
      </c>
      <c r="X30" s="126"/>
      <c r="Y30" s="73" t="s">
        <v>267</v>
      </c>
      <c r="Z30" s="114" t="e">
        <f t="shared" si="3"/>
        <v>#DIV/0!</v>
      </c>
      <c r="AA30" s="129"/>
      <c r="AB30" s="73" t="s">
        <v>267</v>
      </c>
      <c r="AC30" s="114" t="e">
        <f t="shared" si="4"/>
        <v>#DIV/0!</v>
      </c>
      <c r="AD30" s="129"/>
      <c r="AE30" s="73" t="s">
        <v>267</v>
      </c>
      <c r="AF30" s="136" t="e">
        <f t="shared" si="5"/>
        <v>#DIV/0!</v>
      </c>
      <c r="AG30" s="140" t="s">
        <v>267</v>
      </c>
      <c r="AH30" s="136" t="e">
        <f t="shared" si="6"/>
        <v>#DIV/0!</v>
      </c>
      <c r="AI30" s="140" t="s">
        <v>267</v>
      </c>
      <c r="AJ30" s="136" t="e">
        <f t="shared" si="7"/>
        <v>#DIV/0!</v>
      </c>
      <c r="AK30" s="140" t="s">
        <v>267</v>
      </c>
      <c r="AL30" s="114">
        <f t="shared" si="8"/>
        <v>0</v>
      </c>
      <c r="AM30" s="66" t="s">
        <v>267</v>
      </c>
      <c r="AN30" s="114" t="e">
        <f t="shared" si="9"/>
        <v>#DIV/0!</v>
      </c>
      <c r="AO30" s="73" t="s">
        <v>267</v>
      </c>
    </row>
    <row r="31" spans="1:41" ht="18.899999999999999" customHeight="1">
      <c r="K31" s="87">
        <v>24</v>
      </c>
      <c r="L31" s="90"/>
      <c r="M31" s="95"/>
      <c r="N31" s="104" t="s">
        <v>267</v>
      </c>
      <c r="O31" s="97"/>
      <c r="P31" s="104" t="s">
        <v>267</v>
      </c>
      <c r="Q31" s="95"/>
      <c r="R31" s="104" t="s">
        <v>267</v>
      </c>
      <c r="S31" s="114">
        <f t="shared" si="0"/>
        <v>0</v>
      </c>
      <c r="T31" s="73" t="s">
        <v>267</v>
      </c>
      <c r="U31" s="117" t="e">
        <f t="shared" si="1"/>
        <v>#DIV/0!</v>
      </c>
      <c r="V31" s="66" t="s">
        <v>267</v>
      </c>
      <c r="W31" s="124">
        <f t="shared" si="2"/>
        <v>0</v>
      </c>
      <c r="X31" s="126"/>
      <c r="Y31" s="73" t="s">
        <v>267</v>
      </c>
      <c r="Z31" s="114" t="e">
        <f t="shared" si="3"/>
        <v>#DIV/0!</v>
      </c>
      <c r="AA31" s="129"/>
      <c r="AB31" s="73" t="s">
        <v>267</v>
      </c>
      <c r="AC31" s="114" t="e">
        <f t="shared" si="4"/>
        <v>#DIV/0!</v>
      </c>
      <c r="AD31" s="129"/>
      <c r="AE31" s="73" t="s">
        <v>267</v>
      </c>
      <c r="AF31" s="136" t="e">
        <f t="shared" si="5"/>
        <v>#DIV/0!</v>
      </c>
      <c r="AG31" s="140" t="s">
        <v>267</v>
      </c>
      <c r="AH31" s="136" t="e">
        <f t="shared" si="6"/>
        <v>#DIV/0!</v>
      </c>
      <c r="AI31" s="140" t="s">
        <v>267</v>
      </c>
      <c r="AJ31" s="136" t="e">
        <f t="shared" si="7"/>
        <v>#DIV/0!</v>
      </c>
      <c r="AK31" s="140" t="s">
        <v>267</v>
      </c>
      <c r="AL31" s="114">
        <f t="shared" si="8"/>
        <v>0</v>
      </c>
      <c r="AM31" s="66" t="s">
        <v>267</v>
      </c>
      <c r="AN31" s="114" t="e">
        <f t="shared" si="9"/>
        <v>#DIV/0!</v>
      </c>
      <c r="AO31" s="73" t="s">
        <v>267</v>
      </c>
    </row>
    <row r="32" spans="1:41" ht="18.899999999999999" customHeight="1">
      <c r="K32" s="87">
        <v>25</v>
      </c>
      <c r="L32" s="90"/>
      <c r="M32" s="95">
        <v>0</v>
      </c>
      <c r="N32" s="104" t="s">
        <v>267</v>
      </c>
      <c r="O32" s="97">
        <v>0</v>
      </c>
      <c r="P32" s="104" t="s">
        <v>267</v>
      </c>
      <c r="Q32" s="95"/>
      <c r="R32" s="104" t="s">
        <v>267</v>
      </c>
      <c r="S32" s="114">
        <f t="shared" si="0"/>
        <v>0</v>
      </c>
      <c r="T32" s="73" t="s">
        <v>267</v>
      </c>
      <c r="U32" s="117" t="e">
        <f t="shared" si="1"/>
        <v>#DIV/0!</v>
      </c>
      <c r="V32" s="66" t="s">
        <v>267</v>
      </c>
      <c r="W32" s="124">
        <f t="shared" si="2"/>
        <v>0</v>
      </c>
      <c r="X32" s="126"/>
      <c r="Y32" s="73" t="s">
        <v>267</v>
      </c>
      <c r="Z32" s="114" t="e">
        <f t="shared" si="3"/>
        <v>#DIV/0!</v>
      </c>
      <c r="AA32" s="129"/>
      <c r="AB32" s="73" t="s">
        <v>267</v>
      </c>
      <c r="AC32" s="114" t="e">
        <f t="shared" si="4"/>
        <v>#DIV/0!</v>
      </c>
      <c r="AD32" s="129"/>
      <c r="AE32" s="73" t="s">
        <v>267</v>
      </c>
      <c r="AF32" s="136" t="e">
        <f t="shared" si="5"/>
        <v>#DIV/0!</v>
      </c>
      <c r="AG32" s="140" t="s">
        <v>267</v>
      </c>
      <c r="AH32" s="136" t="e">
        <f t="shared" si="6"/>
        <v>#DIV/0!</v>
      </c>
      <c r="AI32" s="140" t="s">
        <v>267</v>
      </c>
      <c r="AJ32" s="136" t="e">
        <f t="shared" si="7"/>
        <v>#DIV/0!</v>
      </c>
      <c r="AK32" s="140" t="s">
        <v>267</v>
      </c>
      <c r="AL32" s="114">
        <f t="shared" si="8"/>
        <v>0</v>
      </c>
      <c r="AM32" s="66" t="s">
        <v>267</v>
      </c>
      <c r="AN32" s="114" t="e">
        <f t="shared" si="9"/>
        <v>#DIV/0!</v>
      </c>
      <c r="AO32" s="73" t="s">
        <v>267</v>
      </c>
    </row>
    <row r="33" spans="1:41" ht="18.899999999999999" customHeight="1">
      <c r="K33" s="87">
        <v>26</v>
      </c>
      <c r="L33" s="90"/>
      <c r="M33" s="95"/>
      <c r="N33" s="104" t="s">
        <v>267</v>
      </c>
      <c r="O33" s="97"/>
      <c r="P33" s="104" t="s">
        <v>267</v>
      </c>
      <c r="Q33" s="95"/>
      <c r="R33" s="104" t="s">
        <v>267</v>
      </c>
      <c r="S33" s="114">
        <f t="shared" si="0"/>
        <v>0</v>
      </c>
      <c r="T33" s="73" t="s">
        <v>267</v>
      </c>
      <c r="U33" s="117" t="e">
        <f t="shared" si="1"/>
        <v>#DIV/0!</v>
      </c>
      <c r="V33" s="66" t="s">
        <v>267</v>
      </c>
      <c r="W33" s="124">
        <f t="shared" si="2"/>
        <v>0</v>
      </c>
      <c r="X33" s="126"/>
      <c r="Y33" s="73" t="s">
        <v>267</v>
      </c>
      <c r="Z33" s="114" t="e">
        <f t="shared" si="3"/>
        <v>#DIV/0!</v>
      </c>
      <c r="AA33" s="129"/>
      <c r="AB33" s="73" t="s">
        <v>267</v>
      </c>
      <c r="AC33" s="114" t="e">
        <f t="shared" si="4"/>
        <v>#DIV/0!</v>
      </c>
      <c r="AD33" s="129"/>
      <c r="AE33" s="73" t="s">
        <v>267</v>
      </c>
      <c r="AF33" s="136" t="e">
        <f t="shared" si="5"/>
        <v>#DIV/0!</v>
      </c>
      <c r="AG33" s="140" t="s">
        <v>267</v>
      </c>
      <c r="AH33" s="136" t="e">
        <f t="shared" si="6"/>
        <v>#DIV/0!</v>
      </c>
      <c r="AI33" s="140" t="s">
        <v>267</v>
      </c>
      <c r="AJ33" s="136" t="e">
        <f t="shared" si="7"/>
        <v>#DIV/0!</v>
      </c>
      <c r="AK33" s="140" t="s">
        <v>267</v>
      </c>
      <c r="AL33" s="114">
        <f t="shared" si="8"/>
        <v>0</v>
      </c>
      <c r="AM33" s="66" t="s">
        <v>267</v>
      </c>
      <c r="AN33" s="114" t="e">
        <f t="shared" si="9"/>
        <v>#DIV/0!</v>
      </c>
      <c r="AO33" s="73" t="s">
        <v>267</v>
      </c>
    </row>
    <row r="34" spans="1:41" ht="18.899999999999999" customHeight="1">
      <c r="K34" s="87">
        <v>27</v>
      </c>
      <c r="L34" s="90"/>
      <c r="M34" s="95"/>
      <c r="N34" s="104" t="s">
        <v>267</v>
      </c>
      <c r="O34" s="97"/>
      <c r="P34" s="104" t="s">
        <v>267</v>
      </c>
      <c r="Q34" s="95"/>
      <c r="R34" s="104" t="s">
        <v>267</v>
      </c>
      <c r="S34" s="114">
        <f t="shared" si="0"/>
        <v>0</v>
      </c>
      <c r="T34" s="73" t="s">
        <v>267</v>
      </c>
      <c r="U34" s="117" t="e">
        <f t="shared" si="1"/>
        <v>#DIV/0!</v>
      </c>
      <c r="V34" s="66" t="s">
        <v>267</v>
      </c>
      <c r="W34" s="124">
        <f t="shared" si="2"/>
        <v>0</v>
      </c>
      <c r="X34" s="126"/>
      <c r="Y34" s="73" t="s">
        <v>267</v>
      </c>
      <c r="Z34" s="114" t="e">
        <f t="shared" si="3"/>
        <v>#DIV/0!</v>
      </c>
      <c r="AA34" s="129"/>
      <c r="AB34" s="73" t="s">
        <v>267</v>
      </c>
      <c r="AC34" s="114" t="e">
        <f t="shared" si="4"/>
        <v>#DIV/0!</v>
      </c>
      <c r="AD34" s="129"/>
      <c r="AE34" s="73" t="s">
        <v>267</v>
      </c>
      <c r="AF34" s="136" t="e">
        <f t="shared" si="5"/>
        <v>#DIV/0!</v>
      </c>
      <c r="AG34" s="140" t="s">
        <v>267</v>
      </c>
      <c r="AH34" s="136" t="e">
        <f t="shared" si="6"/>
        <v>#DIV/0!</v>
      </c>
      <c r="AI34" s="140" t="s">
        <v>267</v>
      </c>
      <c r="AJ34" s="136" t="e">
        <f t="shared" si="7"/>
        <v>#DIV/0!</v>
      </c>
      <c r="AK34" s="140" t="s">
        <v>267</v>
      </c>
      <c r="AL34" s="114">
        <f t="shared" si="8"/>
        <v>0</v>
      </c>
      <c r="AM34" s="66" t="s">
        <v>267</v>
      </c>
      <c r="AN34" s="114" t="e">
        <f t="shared" si="9"/>
        <v>#DIV/0!</v>
      </c>
      <c r="AO34" s="73" t="s">
        <v>267</v>
      </c>
    </row>
    <row r="35" spans="1:41" ht="18.899999999999999" customHeight="1">
      <c r="K35" s="87">
        <v>28</v>
      </c>
      <c r="L35" s="90"/>
      <c r="M35" s="95"/>
      <c r="N35" s="104" t="s">
        <v>267</v>
      </c>
      <c r="O35" s="97"/>
      <c r="P35" s="104" t="s">
        <v>267</v>
      </c>
      <c r="Q35" s="95"/>
      <c r="R35" s="104" t="s">
        <v>267</v>
      </c>
      <c r="S35" s="114">
        <f t="shared" si="0"/>
        <v>0</v>
      </c>
      <c r="T35" s="73" t="s">
        <v>267</v>
      </c>
      <c r="U35" s="117" t="e">
        <f t="shared" si="1"/>
        <v>#DIV/0!</v>
      </c>
      <c r="V35" s="66" t="s">
        <v>267</v>
      </c>
      <c r="W35" s="124">
        <f t="shared" si="2"/>
        <v>0</v>
      </c>
      <c r="X35" s="126"/>
      <c r="Y35" s="73" t="s">
        <v>267</v>
      </c>
      <c r="Z35" s="114" t="e">
        <f t="shared" si="3"/>
        <v>#DIV/0!</v>
      </c>
      <c r="AA35" s="129"/>
      <c r="AB35" s="73" t="s">
        <v>267</v>
      </c>
      <c r="AC35" s="114" t="e">
        <f t="shared" si="4"/>
        <v>#DIV/0!</v>
      </c>
      <c r="AD35" s="129"/>
      <c r="AE35" s="73" t="s">
        <v>267</v>
      </c>
      <c r="AF35" s="136" t="e">
        <f t="shared" si="5"/>
        <v>#DIV/0!</v>
      </c>
      <c r="AG35" s="140" t="s">
        <v>267</v>
      </c>
      <c r="AH35" s="136" t="e">
        <f t="shared" si="6"/>
        <v>#DIV/0!</v>
      </c>
      <c r="AI35" s="140" t="s">
        <v>267</v>
      </c>
      <c r="AJ35" s="136" t="e">
        <f t="shared" si="7"/>
        <v>#DIV/0!</v>
      </c>
      <c r="AK35" s="140" t="s">
        <v>267</v>
      </c>
      <c r="AL35" s="114">
        <f t="shared" si="8"/>
        <v>0</v>
      </c>
      <c r="AM35" s="66" t="s">
        <v>267</v>
      </c>
      <c r="AN35" s="114" t="e">
        <f t="shared" si="9"/>
        <v>#DIV/0!</v>
      </c>
      <c r="AO35" s="73" t="s">
        <v>267</v>
      </c>
    </row>
    <row r="36" spans="1:41" ht="18.899999999999999" customHeight="1">
      <c r="K36" s="87">
        <v>29</v>
      </c>
      <c r="L36" s="90"/>
      <c r="M36" s="95"/>
      <c r="N36" s="104" t="s">
        <v>267</v>
      </c>
      <c r="O36" s="97"/>
      <c r="P36" s="104" t="s">
        <v>267</v>
      </c>
      <c r="Q36" s="95"/>
      <c r="R36" s="104" t="s">
        <v>267</v>
      </c>
      <c r="S36" s="114">
        <f t="shared" si="0"/>
        <v>0</v>
      </c>
      <c r="T36" s="73" t="s">
        <v>267</v>
      </c>
      <c r="U36" s="117" t="e">
        <f t="shared" si="1"/>
        <v>#DIV/0!</v>
      </c>
      <c r="V36" s="66" t="s">
        <v>267</v>
      </c>
      <c r="W36" s="124">
        <f t="shared" si="2"/>
        <v>0</v>
      </c>
      <c r="X36" s="126"/>
      <c r="Y36" s="73" t="s">
        <v>267</v>
      </c>
      <c r="Z36" s="114" t="e">
        <f t="shared" si="3"/>
        <v>#DIV/0!</v>
      </c>
      <c r="AA36" s="129"/>
      <c r="AB36" s="73" t="s">
        <v>267</v>
      </c>
      <c r="AC36" s="114" t="e">
        <f t="shared" si="4"/>
        <v>#DIV/0!</v>
      </c>
      <c r="AD36" s="129"/>
      <c r="AE36" s="73" t="s">
        <v>267</v>
      </c>
      <c r="AF36" s="136" t="e">
        <f t="shared" si="5"/>
        <v>#DIV/0!</v>
      </c>
      <c r="AG36" s="140" t="s">
        <v>267</v>
      </c>
      <c r="AH36" s="136" t="e">
        <f t="shared" si="6"/>
        <v>#DIV/0!</v>
      </c>
      <c r="AI36" s="140" t="s">
        <v>267</v>
      </c>
      <c r="AJ36" s="136" t="e">
        <f t="shared" si="7"/>
        <v>#DIV/0!</v>
      </c>
      <c r="AK36" s="140" t="s">
        <v>267</v>
      </c>
      <c r="AL36" s="114">
        <f t="shared" si="8"/>
        <v>0</v>
      </c>
      <c r="AM36" s="66" t="s">
        <v>267</v>
      </c>
      <c r="AN36" s="114" t="e">
        <f t="shared" si="9"/>
        <v>#DIV/0!</v>
      </c>
      <c r="AO36" s="73" t="s">
        <v>267</v>
      </c>
    </row>
    <row r="37" spans="1:41" ht="18.899999999999999" customHeight="1">
      <c r="K37" s="88">
        <v>30</v>
      </c>
      <c r="L37" s="91"/>
      <c r="M37" s="96"/>
      <c r="N37" s="105" t="s">
        <v>267</v>
      </c>
      <c r="O37" s="96"/>
      <c r="P37" s="105" t="s">
        <v>267</v>
      </c>
      <c r="Q37" s="96"/>
      <c r="R37" s="105" t="s">
        <v>267</v>
      </c>
      <c r="S37" s="93">
        <f t="shared" si="0"/>
        <v>0</v>
      </c>
      <c r="T37" s="110" t="s">
        <v>267</v>
      </c>
      <c r="U37" s="93" t="e">
        <f t="shared" si="1"/>
        <v>#DIV/0!</v>
      </c>
      <c r="V37" s="120" t="s">
        <v>267</v>
      </c>
      <c r="W37" s="125">
        <f t="shared" si="2"/>
        <v>0</v>
      </c>
      <c r="X37" s="128"/>
      <c r="Y37" s="110" t="s">
        <v>267</v>
      </c>
      <c r="Z37" s="93" t="e">
        <f t="shared" si="3"/>
        <v>#DIV/0!</v>
      </c>
      <c r="AA37" s="134"/>
      <c r="AB37" s="110" t="s">
        <v>267</v>
      </c>
      <c r="AC37" s="93" t="e">
        <f t="shared" si="4"/>
        <v>#DIV/0!</v>
      </c>
      <c r="AD37" s="134"/>
      <c r="AE37" s="110" t="s">
        <v>267</v>
      </c>
      <c r="AF37" s="135" t="e">
        <f t="shared" si="5"/>
        <v>#DIV/0!</v>
      </c>
      <c r="AG37" s="137" t="s">
        <v>267</v>
      </c>
      <c r="AH37" s="135" t="e">
        <f t="shared" si="6"/>
        <v>#DIV/0!</v>
      </c>
      <c r="AI37" s="137" t="s">
        <v>267</v>
      </c>
      <c r="AJ37" s="135" t="e">
        <f t="shared" si="7"/>
        <v>#DIV/0!</v>
      </c>
      <c r="AK37" s="137" t="s">
        <v>267</v>
      </c>
      <c r="AL37" s="93">
        <f t="shared" si="8"/>
        <v>0</v>
      </c>
      <c r="AM37" s="120" t="s">
        <v>267</v>
      </c>
      <c r="AN37" s="93" t="e">
        <f t="shared" si="9"/>
        <v>#DIV/0!</v>
      </c>
      <c r="AO37" s="110" t="s">
        <v>267</v>
      </c>
    </row>
    <row r="38" spans="1:41" ht="18.899999999999999" customHeight="1">
      <c r="K38" s="86">
        <v>31</v>
      </c>
      <c r="L38" s="90"/>
      <c r="M38" s="97"/>
      <c r="N38" s="102" t="s">
        <v>267</v>
      </c>
      <c r="O38" s="97"/>
      <c r="P38" s="102" t="s">
        <v>267</v>
      </c>
      <c r="Q38" s="97"/>
      <c r="R38" s="102" t="s">
        <v>267</v>
      </c>
      <c r="S38" s="114">
        <f t="shared" si="0"/>
        <v>0</v>
      </c>
      <c r="T38" s="76" t="s">
        <v>267</v>
      </c>
      <c r="U38" s="117" t="e">
        <f t="shared" si="1"/>
        <v>#DIV/0!</v>
      </c>
      <c r="V38" s="75" t="s">
        <v>267</v>
      </c>
      <c r="W38" s="124">
        <f t="shared" si="2"/>
        <v>0</v>
      </c>
      <c r="X38" s="126"/>
      <c r="Y38" s="76" t="s">
        <v>267</v>
      </c>
      <c r="Z38" s="114" t="e">
        <f t="shared" si="3"/>
        <v>#DIV/0!</v>
      </c>
      <c r="AA38" s="129"/>
      <c r="AB38" s="76" t="s">
        <v>267</v>
      </c>
      <c r="AC38" s="114" t="e">
        <f t="shared" si="4"/>
        <v>#DIV/0!</v>
      </c>
      <c r="AD38" s="129"/>
      <c r="AE38" s="76" t="s">
        <v>267</v>
      </c>
      <c r="AF38" s="136" t="e">
        <f t="shared" si="5"/>
        <v>#DIV/0!</v>
      </c>
      <c r="AG38" s="138" t="s">
        <v>267</v>
      </c>
      <c r="AH38" s="136" t="e">
        <f t="shared" si="6"/>
        <v>#DIV/0!</v>
      </c>
      <c r="AI38" s="138" t="s">
        <v>267</v>
      </c>
      <c r="AJ38" s="136" t="e">
        <f t="shared" si="7"/>
        <v>#DIV/0!</v>
      </c>
      <c r="AK38" s="138" t="s">
        <v>267</v>
      </c>
      <c r="AL38" s="114">
        <f t="shared" si="8"/>
        <v>0</v>
      </c>
      <c r="AM38" s="75" t="s">
        <v>267</v>
      </c>
      <c r="AN38" s="114" t="e">
        <f t="shared" si="9"/>
        <v>#DIV/0!</v>
      </c>
      <c r="AO38" s="76" t="s">
        <v>267</v>
      </c>
    </row>
    <row r="39" spans="1:41" ht="18.899999999999999" customHeight="1">
      <c r="K39" s="87">
        <v>32</v>
      </c>
      <c r="L39" s="90"/>
      <c r="M39" s="95"/>
      <c r="N39" s="104" t="s">
        <v>267</v>
      </c>
      <c r="O39" s="97"/>
      <c r="P39" s="104" t="s">
        <v>267</v>
      </c>
      <c r="Q39" s="95"/>
      <c r="R39" s="104" t="s">
        <v>267</v>
      </c>
      <c r="S39" s="114">
        <f t="shared" si="0"/>
        <v>0</v>
      </c>
      <c r="T39" s="73" t="s">
        <v>267</v>
      </c>
      <c r="U39" s="117" t="e">
        <f t="shared" si="1"/>
        <v>#DIV/0!</v>
      </c>
      <c r="V39" s="66" t="s">
        <v>267</v>
      </c>
      <c r="W39" s="124">
        <f t="shared" si="2"/>
        <v>0</v>
      </c>
      <c r="X39" s="126"/>
      <c r="Y39" s="73" t="s">
        <v>267</v>
      </c>
      <c r="Z39" s="114" t="e">
        <f t="shared" si="3"/>
        <v>#DIV/0!</v>
      </c>
      <c r="AA39" s="129"/>
      <c r="AB39" s="73" t="s">
        <v>267</v>
      </c>
      <c r="AC39" s="114" t="e">
        <f t="shared" si="4"/>
        <v>#DIV/0!</v>
      </c>
      <c r="AD39" s="129"/>
      <c r="AE39" s="73" t="s">
        <v>267</v>
      </c>
      <c r="AF39" s="136" t="e">
        <f t="shared" si="5"/>
        <v>#DIV/0!</v>
      </c>
      <c r="AG39" s="140" t="s">
        <v>267</v>
      </c>
      <c r="AH39" s="136" t="e">
        <f t="shared" si="6"/>
        <v>#DIV/0!</v>
      </c>
      <c r="AI39" s="140" t="s">
        <v>267</v>
      </c>
      <c r="AJ39" s="136" t="e">
        <f t="shared" si="7"/>
        <v>#DIV/0!</v>
      </c>
      <c r="AK39" s="140" t="s">
        <v>267</v>
      </c>
      <c r="AL39" s="114">
        <f t="shared" si="8"/>
        <v>0</v>
      </c>
      <c r="AM39" s="66" t="s">
        <v>267</v>
      </c>
      <c r="AN39" s="114" t="e">
        <f t="shared" si="9"/>
        <v>#DIV/0!</v>
      </c>
      <c r="AO39" s="73" t="s">
        <v>267</v>
      </c>
    </row>
    <row r="40" spans="1:41" ht="18.899999999999999" customHeight="1">
      <c r="A40" s="82"/>
      <c r="K40" s="87">
        <v>33</v>
      </c>
      <c r="L40" s="90"/>
      <c r="M40" s="95"/>
      <c r="N40" s="104" t="s">
        <v>267</v>
      </c>
      <c r="O40" s="97"/>
      <c r="P40" s="104" t="s">
        <v>267</v>
      </c>
      <c r="Q40" s="95"/>
      <c r="R40" s="104" t="s">
        <v>267</v>
      </c>
      <c r="S40" s="114">
        <f t="shared" si="0"/>
        <v>0</v>
      </c>
      <c r="T40" s="73" t="s">
        <v>267</v>
      </c>
      <c r="U40" s="117" t="e">
        <f t="shared" si="1"/>
        <v>#DIV/0!</v>
      </c>
      <c r="V40" s="66" t="s">
        <v>267</v>
      </c>
      <c r="W40" s="124">
        <f t="shared" si="2"/>
        <v>0</v>
      </c>
      <c r="X40" s="126"/>
      <c r="Y40" s="73" t="s">
        <v>267</v>
      </c>
      <c r="Z40" s="114" t="e">
        <f t="shared" si="3"/>
        <v>#DIV/0!</v>
      </c>
      <c r="AA40" s="129"/>
      <c r="AB40" s="73" t="s">
        <v>267</v>
      </c>
      <c r="AC40" s="114" t="e">
        <f t="shared" si="4"/>
        <v>#DIV/0!</v>
      </c>
      <c r="AD40" s="129"/>
      <c r="AE40" s="73" t="s">
        <v>267</v>
      </c>
      <c r="AF40" s="136" t="e">
        <f t="shared" si="5"/>
        <v>#DIV/0!</v>
      </c>
      <c r="AG40" s="140" t="s">
        <v>267</v>
      </c>
      <c r="AH40" s="136" t="e">
        <f t="shared" si="6"/>
        <v>#DIV/0!</v>
      </c>
      <c r="AI40" s="140" t="s">
        <v>267</v>
      </c>
      <c r="AJ40" s="136" t="e">
        <f t="shared" si="7"/>
        <v>#DIV/0!</v>
      </c>
      <c r="AK40" s="140" t="s">
        <v>267</v>
      </c>
      <c r="AL40" s="114">
        <f t="shared" si="8"/>
        <v>0</v>
      </c>
      <c r="AM40" s="66" t="s">
        <v>267</v>
      </c>
      <c r="AN40" s="114" t="e">
        <f t="shared" si="9"/>
        <v>#DIV/0!</v>
      </c>
      <c r="AO40" s="73" t="s">
        <v>267</v>
      </c>
    </row>
    <row r="41" spans="1:41" ht="18.899999999999999" customHeight="1">
      <c r="B41" s="83"/>
      <c r="C41" s="83"/>
      <c r="D41" s="83"/>
      <c r="E41" s="83"/>
      <c r="F41" s="83"/>
      <c r="G41" s="83"/>
      <c r="H41" s="83"/>
      <c r="I41" s="83"/>
      <c r="K41" s="87">
        <v>34</v>
      </c>
      <c r="L41" s="90"/>
      <c r="M41" s="95"/>
      <c r="N41" s="104" t="s">
        <v>267</v>
      </c>
      <c r="O41" s="97"/>
      <c r="P41" s="104" t="s">
        <v>267</v>
      </c>
      <c r="Q41" s="95"/>
      <c r="R41" s="104" t="s">
        <v>267</v>
      </c>
      <c r="S41" s="114">
        <f t="shared" si="0"/>
        <v>0</v>
      </c>
      <c r="T41" s="73" t="s">
        <v>267</v>
      </c>
      <c r="U41" s="117" t="e">
        <f t="shared" si="1"/>
        <v>#DIV/0!</v>
      </c>
      <c r="V41" s="66" t="s">
        <v>267</v>
      </c>
      <c r="W41" s="124">
        <f t="shared" si="2"/>
        <v>0</v>
      </c>
      <c r="X41" s="126"/>
      <c r="Y41" s="73" t="s">
        <v>267</v>
      </c>
      <c r="Z41" s="114" t="e">
        <f t="shared" si="3"/>
        <v>#DIV/0!</v>
      </c>
      <c r="AA41" s="129"/>
      <c r="AB41" s="73" t="s">
        <v>267</v>
      </c>
      <c r="AC41" s="114" t="e">
        <f t="shared" si="4"/>
        <v>#DIV/0!</v>
      </c>
      <c r="AD41" s="129"/>
      <c r="AE41" s="73" t="s">
        <v>267</v>
      </c>
      <c r="AF41" s="136" t="e">
        <f t="shared" si="5"/>
        <v>#DIV/0!</v>
      </c>
      <c r="AG41" s="140" t="s">
        <v>267</v>
      </c>
      <c r="AH41" s="136" t="e">
        <f t="shared" si="6"/>
        <v>#DIV/0!</v>
      </c>
      <c r="AI41" s="140" t="s">
        <v>267</v>
      </c>
      <c r="AJ41" s="136" t="e">
        <f t="shared" si="7"/>
        <v>#DIV/0!</v>
      </c>
      <c r="AK41" s="140" t="s">
        <v>267</v>
      </c>
      <c r="AL41" s="114">
        <f t="shared" si="8"/>
        <v>0</v>
      </c>
      <c r="AM41" s="66" t="s">
        <v>267</v>
      </c>
      <c r="AN41" s="114" t="e">
        <f t="shared" si="9"/>
        <v>#DIV/0!</v>
      </c>
      <c r="AO41" s="73" t="s">
        <v>267</v>
      </c>
    </row>
    <row r="42" spans="1:41" ht="18.899999999999999" customHeight="1">
      <c r="B42" s="83"/>
      <c r="C42" s="83"/>
      <c r="D42" s="83"/>
      <c r="E42" s="83"/>
      <c r="F42" s="83"/>
      <c r="G42" s="83"/>
      <c r="H42" s="83"/>
      <c r="I42" s="83"/>
      <c r="K42" s="87">
        <v>35</v>
      </c>
      <c r="L42" s="90"/>
      <c r="M42" s="95"/>
      <c r="N42" s="104" t="s">
        <v>267</v>
      </c>
      <c r="O42" s="97"/>
      <c r="P42" s="104" t="s">
        <v>267</v>
      </c>
      <c r="Q42" s="95"/>
      <c r="R42" s="104" t="s">
        <v>267</v>
      </c>
      <c r="S42" s="114">
        <f t="shared" si="0"/>
        <v>0</v>
      </c>
      <c r="T42" s="73" t="s">
        <v>267</v>
      </c>
      <c r="U42" s="117" t="e">
        <f t="shared" si="1"/>
        <v>#DIV/0!</v>
      </c>
      <c r="V42" s="66" t="s">
        <v>267</v>
      </c>
      <c r="W42" s="124">
        <f t="shared" si="2"/>
        <v>0</v>
      </c>
      <c r="X42" s="126"/>
      <c r="Y42" s="73" t="s">
        <v>267</v>
      </c>
      <c r="Z42" s="114" t="e">
        <f t="shared" si="3"/>
        <v>#DIV/0!</v>
      </c>
      <c r="AA42" s="129"/>
      <c r="AB42" s="73" t="s">
        <v>267</v>
      </c>
      <c r="AC42" s="114" t="e">
        <f t="shared" si="4"/>
        <v>#DIV/0!</v>
      </c>
      <c r="AD42" s="129"/>
      <c r="AE42" s="73" t="s">
        <v>267</v>
      </c>
      <c r="AF42" s="136" t="e">
        <f t="shared" si="5"/>
        <v>#DIV/0!</v>
      </c>
      <c r="AG42" s="140" t="s">
        <v>267</v>
      </c>
      <c r="AH42" s="136" t="e">
        <f t="shared" si="6"/>
        <v>#DIV/0!</v>
      </c>
      <c r="AI42" s="140" t="s">
        <v>267</v>
      </c>
      <c r="AJ42" s="136" t="e">
        <f t="shared" si="7"/>
        <v>#DIV/0!</v>
      </c>
      <c r="AK42" s="140" t="s">
        <v>267</v>
      </c>
      <c r="AL42" s="114">
        <f t="shared" si="8"/>
        <v>0</v>
      </c>
      <c r="AM42" s="66" t="s">
        <v>267</v>
      </c>
      <c r="AN42" s="114" t="e">
        <f t="shared" si="9"/>
        <v>#DIV/0!</v>
      </c>
      <c r="AO42" s="73" t="s">
        <v>267</v>
      </c>
    </row>
    <row r="43" spans="1:41" ht="18.899999999999999" customHeight="1">
      <c r="B43" s="83"/>
      <c r="C43" s="83"/>
      <c r="D43" s="83"/>
      <c r="E43" s="83"/>
      <c r="F43" s="83"/>
      <c r="G43" s="83"/>
      <c r="H43" s="83"/>
      <c r="I43" s="83"/>
      <c r="J43" s="83"/>
      <c r="K43" s="87">
        <v>36</v>
      </c>
      <c r="L43" s="90"/>
      <c r="M43" s="95"/>
      <c r="N43" s="104" t="s">
        <v>267</v>
      </c>
      <c r="O43" s="97"/>
      <c r="P43" s="104" t="s">
        <v>267</v>
      </c>
      <c r="Q43" s="95"/>
      <c r="R43" s="104" t="s">
        <v>267</v>
      </c>
      <c r="S43" s="114">
        <f t="shared" si="0"/>
        <v>0</v>
      </c>
      <c r="T43" s="73" t="s">
        <v>267</v>
      </c>
      <c r="U43" s="117" t="e">
        <f t="shared" si="1"/>
        <v>#DIV/0!</v>
      </c>
      <c r="V43" s="66" t="s">
        <v>267</v>
      </c>
      <c r="W43" s="124">
        <f t="shared" si="2"/>
        <v>0</v>
      </c>
      <c r="X43" s="126"/>
      <c r="Y43" s="73" t="s">
        <v>267</v>
      </c>
      <c r="Z43" s="114" t="e">
        <f t="shared" si="3"/>
        <v>#DIV/0!</v>
      </c>
      <c r="AA43" s="129"/>
      <c r="AB43" s="73" t="s">
        <v>267</v>
      </c>
      <c r="AC43" s="114" t="e">
        <f t="shared" si="4"/>
        <v>#DIV/0!</v>
      </c>
      <c r="AD43" s="129"/>
      <c r="AE43" s="73" t="s">
        <v>267</v>
      </c>
      <c r="AF43" s="136" t="e">
        <f t="shared" si="5"/>
        <v>#DIV/0!</v>
      </c>
      <c r="AG43" s="140" t="s">
        <v>267</v>
      </c>
      <c r="AH43" s="136" t="e">
        <f t="shared" si="6"/>
        <v>#DIV/0!</v>
      </c>
      <c r="AI43" s="140" t="s">
        <v>267</v>
      </c>
      <c r="AJ43" s="136" t="e">
        <f t="shared" si="7"/>
        <v>#DIV/0!</v>
      </c>
      <c r="AK43" s="140" t="s">
        <v>267</v>
      </c>
      <c r="AL43" s="114">
        <f t="shared" si="8"/>
        <v>0</v>
      </c>
      <c r="AM43" s="66" t="s">
        <v>267</v>
      </c>
      <c r="AN43" s="114" t="e">
        <f t="shared" si="9"/>
        <v>#DIV/0!</v>
      </c>
      <c r="AO43" s="73" t="s">
        <v>267</v>
      </c>
    </row>
    <row r="44" spans="1:41" ht="18.899999999999999" customHeight="1">
      <c r="J44" s="83"/>
      <c r="K44" s="87">
        <v>37</v>
      </c>
      <c r="L44" s="90"/>
      <c r="M44" s="95"/>
      <c r="N44" s="104" t="s">
        <v>267</v>
      </c>
      <c r="O44" s="97"/>
      <c r="P44" s="104" t="s">
        <v>267</v>
      </c>
      <c r="Q44" s="95"/>
      <c r="R44" s="104" t="s">
        <v>267</v>
      </c>
      <c r="S44" s="114">
        <f t="shared" si="0"/>
        <v>0</v>
      </c>
      <c r="T44" s="73" t="s">
        <v>267</v>
      </c>
      <c r="U44" s="117" t="e">
        <f t="shared" si="1"/>
        <v>#DIV/0!</v>
      </c>
      <c r="V44" s="66" t="s">
        <v>267</v>
      </c>
      <c r="W44" s="124">
        <f t="shared" si="2"/>
        <v>0</v>
      </c>
      <c r="X44" s="126"/>
      <c r="Y44" s="73" t="s">
        <v>267</v>
      </c>
      <c r="Z44" s="114" t="e">
        <f t="shared" si="3"/>
        <v>#DIV/0!</v>
      </c>
      <c r="AA44" s="129"/>
      <c r="AB44" s="73" t="s">
        <v>267</v>
      </c>
      <c r="AC44" s="114" t="e">
        <f t="shared" si="4"/>
        <v>#DIV/0!</v>
      </c>
      <c r="AD44" s="129"/>
      <c r="AE44" s="73" t="s">
        <v>267</v>
      </c>
      <c r="AF44" s="136" t="e">
        <f t="shared" si="5"/>
        <v>#DIV/0!</v>
      </c>
      <c r="AG44" s="140" t="s">
        <v>267</v>
      </c>
      <c r="AH44" s="136" t="e">
        <f t="shared" si="6"/>
        <v>#DIV/0!</v>
      </c>
      <c r="AI44" s="140" t="s">
        <v>267</v>
      </c>
      <c r="AJ44" s="136" t="e">
        <f t="shared" si="7"/>
        <v>#DIV/0!</v>
      </c>
      <c r="AK44" s="140" t="s">
        <v>267</v>
      </c>
      <c r="AL44" s="114">
        <f t="shared" si="8"/>
        <v>0</v>
      </c>
      <c r="AM44" s="66" t="s">
        <v>267</v>
      </c>
      <c r="AN44" s="114" t="e">
        <f t="shared" si="9"/>
        <v>#DIV/0!</v>
      </c>
      <c r="AO44" s="73" t="s">
        <v>267</v>
      </c>
    </row>
    <row r="45" spans="1:41" ht="18.899999999999999" customHeight="1">
      <c r="J45" s="83"/>
      <c r="K45" s="87">
        <v>38</v>
      </c>
      <c r="L45" s="90"/>
      <c r="M45" s="95"/>
      <c r="N45" s="104" t="s">
        <v>267</v>
      </c>
      <c r="O45" s="97"/>
      <c r="P45" s="104" t="s">
        <v>267</v>
      </c>
      <c r="Q45" s="95"/>
      <c r="R45" s="104" t="s">
        <v>267</v>
      </c>
      <c r="S45" s="114">
        <f t="shared" si="0"/>
        <v>0</v>
      </c>
      <c r="T45" s="73" t="s">
        <v>267</v>
      </c>
      <c r="U45" s="117" t="e">
        <f t="shared" si="1"/>
        <v>#DIV/0!</v>
      </c>
      <c r="V45" s="66" t="s">
        <v>267</v>
      </c>
      <c r="W45" s="124">
        <f t="shared" si="2"/>
        <v>0</v>
      </c>
      <c r="X45" s="126"/>
      <c r="Y45" s="73" t="s">
        <v>267</v>
      </c>
      <c r="Z45" s="114" t="e">
        <f t="shared" si="3"/>
        <v>#DIV/0!</v>
      </c>
      <c r="AA45" s="129"/>
      <c r="AB45" s="73" t="s">
        <v>267</v>
      </c>
      <c r="AC45" s="114" t="e">
        <f t="shared" si="4"/>
        <v>#DIV/0!</v>
      </c>
      <c r="AD45" s="129"/>
      <c r="AE45" s="73" t="s">
        <v>267</v>
      </c>
      <c r="AF45" s="136" t="e">
        <f t="shared" si="5"/>
        <v>#DIV/0!</v>
      </c>
      <c r="AG45" s="140" t="s">
        <v>267</v>
      </c>
      <c r="AH45" s="136" t="e">
        <f t="shared" si="6"/>
        <v>#DIV/0!</v>
      </c>
      <c r="AI45" s="140" t="s">
        <v>267</v>
      </c>
      <c r="AJ45" s="136" t="e">
        <f t="shared" si="7"/>
        <v>#DIV/0!</v>
      </c>
      <c r="AK45" s="140" t="s">
        <v>267</v>
      </c>
      <c r="AL45" s="114">
        <f t="shared" si="8"/>
        <v>0</v>
      </c>
      <c r="AM45" s="66" t="s">
        <v>267</v>
      </c>
      <c r="AN45" s="114" t="e">
        <f t="shared" si="9"/>
        <v>#DIV/0!</v>
      </c>
      <c r="AO45" s="73" t="s">
        <v>267</v>
      </c>
    </row>
    <row r="46" spans="1:41" ht="18.899999999999999" customHeight="1">
      <c r="K46" s="87">
        <v>39</v>
      </c>
      <c r="L46" s="90"/>
      <c r="M46" s="95"/>
      <c r="N46" s="104" t="s">
        <v>267</v>
      </c>
      <c r="O46" s="97"/>
      <c r="P46" s="104" t="s">
        <v>267</v>
      </c>
      <c r="Q46" s="95"/>
      <c r="R46" s="104" t="s">
        <v>267</v>
      </c>
      <c r="S46" s="114">
        <f t="shared" si="0"/>
        <v>0</v>
      </c>
      <c r="T46" s="73" t="s">
        <v>267</v>
      </c>
      <c r="U46" s="118" t="e">
        <f t="shared" si="1"/>
        <v>#DIV/0!</v>
      </c>
      <c r="V46" s="66" t="s">
        <v>267</v>
      </c>
      <c r="W46" s="124">
        <f t="shared" si="2"/>
        <v>0</v>
      </c>
      <c r="X46" s="127"/>
      <c r="Y46" s="73" t="s">
        <v>267</v>
      </c>
      <c r="Z46" s="118" t="e">
        <f t="shared" si="3"/>
        <v>#DIV/0!</v>
      </c>
      <c r="AA46" s="133"/>
      <c r="AB46" s="73" t="s">
        <v>267</v>
      </c>
      <c r="AC46" s="118" t="e">
        <f t="shared" si="4"/>
        <v>#DIV/0!</v>
      </c>
      <c r="AD46" s="133"/>
      <c r="AE46" s="73" t="s">
        <v>267</v>
      </c>
      <c r="AF46" s="136" t="e">
        <f t="shared" si="5"/>
        <v>#DIV/0!</v>
      </c>
      <c r="AG46" s="140" t="s">
        <v>267</v>
      </c>
      <c r="AH46" s="136" t="e">
        <f t="shared" si="6"/>
        <v>#DIV/0!</v>
      </c>
      <c r="AI46" s="140" t="s">
        <v>267</v>
      </c>
      <c r="AJ46" s="136" t="e">
        <f t="shared" si="7"/>
        <v>#DIV/0!</v>
      </c>
      <c r="AK46" s="140" t="s">
        <v>267</v>
      </c>
      <c r="AL46" s="114">
        <f t="shared" si="8"/>
        <v>0</v>
      </c>
      <c r="AM46" s="66" t="s">
        <v>267</v>
      </c>
      <c r="AN46" s="114" t="e">
        <f t="shared" si="9"/>
        <v>#DIV/0!</v>
      </c>
      <c r="AO46" s="73" t="s">
        <v>267</v>
      </c>
    </row>
    <row r="47" spans="1:41" ht="18.899999999999999" customHeight="1">
      <c r="K47" s="88">
        <v>40</v>
      </c>
      <c r="L47" s="92"/>
      <c r="M47" s="98"/>
      <c r="N47" s="105" t="s">
        <v>267</v>
      </c>
      <c r="O47" s="98"/>
      <c r="P47" s="105" t="s">
        <v>267</v>
      </c>
      <c r="Q47" s="96"/>
      <c r="R47" s="105" t="s">
        <v>267</v>
      </c>
      <c r="S47" s="93">
        <f t="shared" si="0"/>
        <v>0</v>
      </c>
      <c r="T47" s="110" t="s">
        <v>267</v>
      </c>
      <c r="U47" s="93" t="e">
        <f t="shared" si="1"/>
        <v>#DIV/0!</v>
      </c>
      <c r="V47" s="120" t="s">
        <v>267</v>
      </c>
      <c r="W47" s="125">
        <f t="shared" si="2"/>
        <v>0</v>
      </c>
      <c r="X47" s="128"/>
      <c r="Y47" s="110" t="s">
        <v>267</v>
      </c>
      <c r="Z47" s="132" t="e">
        <f t="shared" si="3"/>
        <v>#DIV/0!</v>
      </c>
      <c r="AA47" s="134"/>
      <c r="AB47" s="110" t="s">
        <v>267</v>
      </c>
      <c r="AC47" s="132" t="e">
        <f t="shared" si="4"/>
        <v>#DIV/0!</v>
      </c>
      <c r="AD47" s="134"/>
      <c r="AE47" s="110" t="s">
        <v>267</v>
      </c>
      <c r="AF47" s="135" t="e">
        <f t="shared" si="5"/>
        <v>#DIV/0!</v>
      </c>
      <c r="AG47" s="137" t="s">
        <v>267</v>
      </c>
      <c r="AH47" s="135" t="e">
        <f t="shared" si="6"/>
        <v>#DIV/0!</v>
      </c>
      <c r="AI47" s="137" t="s">
        <v>267</v>
      </c>
      <c r="AJ47" s="135" t="e">
        <f t="shared" si="7"/>
        <v>#DIV/0!</v>
      </c>
      <c r="AK47" s="137" t="s">
        <v>267</v>
      </c>
      <c r="AL47" s="93">
        <f t="shared" si="8"/>
        <v>0</v>
      </c>
      <c r="AM47" s="120" t="s">
        <v>267</v>
      </c>
      <c r="AN47" s="93" t="e">
        <f t="shared" si="9"/>
        <v>#DIV/0!</v>
      </c>
      <c r="AO47" s="110" t="s">
        <v>267</v>
      </c>
    </row>
    <row r="48" spans="1:41" ht="18.899999999999999" customHeight="1">
      <c r="K48" s="86">
        <v>41</v>
      </c>
      <c r="L48" s="90"/>
      <c r="M48" s="99"/>
      <c r="N48" s="102" t="s">
        <v>267</v>
      </c>
      <c r="O48" s="99"/>
      <c r="P48" s="102" t="s">
        <v>267</v>
      </c>
      <c r="Q48" s="97"/>
      <c r="R48" s="102" t="s">
        <v>267</v>
      </c>
      <c r="S48" s="114">
        <f t="shared" si="0"/>
        <v>0</v>
      </c>
      <c r="T48" s="76" t="s">
        <v>267</v>
      </c>
      <c r="U48" s="117" t="e">
        <f t="shared" si="1"/>
        <v>#DIV/0!</v>
      </c>
      <c r="V48" s="75" t="s">
        <v>267</v>
      </c>
      <c r="W48" s="124">
        <f t="shared" si="2"/>
        <v>0</v>
      </c>
      <c r="X48" s="126"/>
      <c r="Y48" s="76" t="s">
        <v>267</v>
      </c>
      <c r="Z48" s="114" t="e">
        <f t="shared" si="3"/>
        <v>#DIV/0!</v>
      </c>
      <c r="AA48" s="129"/>
      <c r="AB48" s="76" t="s">
        <v>267</v>
      </c>
      <c r="AC48" s="114" t="e">
        <f t="shared" si="4"/>
        <v>#DIV/0!</v>
      </c>
      <c r="AD48" s="129"/>
      <c r="AE48" s="76" t="s">
        <v>267</v>
      </c>
      <c r="AF48" s="136" t="e">
        <f t="shared" si="5"/>
        <v>#DIV/0!</v>
      </c>
      <c r="AG48" s="138" t="s">
        <v>267</v>
      </c>
      <c r="AH48" s="136" t="e">
        <f t="shared" si="6"/>
        <v>#DIV/0!</v>
      </c>
      <c r="AI48" s="138" t="s">
        <v>267</v>
      </c>
      <c r="AJ48" s="136" t="e">
        <f t="shared" si="7"/>
        <v>#DIV/0!</v>
      </c>
      <c r="AK48" s="138" t="s">
        <v>267</v>
      </c>
      <c r="AL48" s="114">
        <f t="shared" si="8"/>
        <v>0</v>
      </c>
      <c r="AM48" s="75" t="s">
        <v>267</v>
      </c>
      <c r="AN48" s="114" t="e">
        <f t="shared" si="9"/>
        <v>#DIV/0!</v>
      </c>
      <c r="AO48" s="76" t="s">
        <v>267</v>
      </c>
    </row>
    <row r="49" spans="11:41" ht="18" customHeight="1">
      <c r="K49" s="87">
        <v>42</v>
      </c>
      <c r="L49" s="90"/>
      <c r="M49" s="100"/>
      <c r="N49" s="104" t="s">
        <v>267</v>
      </c>
      <c r="O49" s="100"/>
      <c r="P49" s="104" t="s">
        <v>267</v>
      </c>
      <c r="Q49" s="95"/>
      <c r="R49" s="104" t="s">
        <v>267</v>
      </c>
      <c r="S49" s="114">
        <f t="shared" si="0"/>
        <v>0</v>
      </c>
      <c r="T49" s="73" t="s">
        <v>267</v>
      </c>
      <c r="U49" s="117" t="e">
        <f t="shared" si="1"/>
        <v>#DIV/0!</v>
      </c>
      <c r="V49" s="66" t="s">
        <v>267</v>
      </c>
      <c r="W49" s="124">
        <f t="shared" si="2"/>
        <v>0</v>
      </c>
      <c r="X49" s="126"/>
      <c r="Y49" s="73" t="s">
        <v>267</v>
      </c>
      <c r="Z49" s="114" t="e">
        <f t="shared" si="3"/>
        <v>#DIV/0!</v>
      </c>
      <c r="AA49" s="129"/>
      <c r="AB49" s="73" t="s">
        <v>267</v>
      </c>
      <c r="AC49" s="114" t="e">
        <f t="shared" si="4"/>
        <v>#DIV/0!</v>
      </c>
      <c r="AD49" s="129"/>
      <c r="AE49" s="73" t="s">
        <v>267</v>
      </c>
      <c r="AF49" s="136" t="e">
        <f t="shared" si="5"/>
        <v>#DIV/0!</v>
      </c>
      <c r="AG49" s="140" t="s">
        <v>267</v>
      </c>
      <c r="AH49" s="136" t="e">
        <f t="shared" si="6"/>
        <v>#DIV/0!</v>
      </c>
      <c r="AI49" s="140" t="s">
        <v>267</v>
      </c>
      <c r="AJ49" s="136" t="e">
        <f t="shared" si="7"/>
        <v>#DIV/0!</v>
      </c>
      <c r="AK49" s="140" t="s">
        <v>267</v>
      </c>
      <c r="AL49" s="114">
        <f t="shared" si="8"/>
        <v>0</v>
      </c>
      <c r="AM49" s="66" t="s">
        <v>267</v>
      </c>
      <c r="AN49" s="114" t="e">
        <f t="shared" si="9"/>
        <v>#DIV/0!</v>
      </c>
      <c r="AO49" s="73" t="s">
        <v>267</v>
      </c>
    </row>
    <row r="50" spans="11:41" ht="18" customHeight="1">
      <c r="K50" s="87">
        <v>43</v>
      </c>
      <c r="L50" s="90"/>
      <c r="M50" s="100"/>
      <c r="N50" s="104" t="s">
        <v>267</v>
      </c>
      <c r="O50" s="100"/>
      <c r="P50" s="104" t="s">
        <v>267</v>
      </c>
      <c r="Q50" s="95"/>
      <c r="R50" s="104" t="s">
        <v>267</v>
      </c>
      <c r="S50" s="114">
        <f t="shared" si="0"/>
        <v>0</v>
      </c>
      <c r="T50" s="73" t="s">
        <v>267</v>
      </c>
      <c r="U50" s="117" t="e">
        <f t="shared" si="1"/>
        <v>#DIV/0!</v>
      </c>
      <c r="V50" s="66" t="s">
        <v>267</v>
      </c>
      <c r="W50" s="124">
        <f t="shared" si="2"/>
        <v>0</v>
      </c>
      <c r="X50" s="126"/>
      <c r="Y50" s="73" t="s">
        <v>267</v>
      </c>
      <c r="Z50" s="114" t="e">
        <f t="shared" si="3"/>
        <v>#DIV/0!</v>
      </c>
      <c r="AA50" s="129"/>
      <c r="AB50" s="73" t="s">
        <v>267</v>
      </c>
      <c r="AC50" s="114" t="e">
        <f t="shared" si="4"/>
        <v>#DIV/0!</v>
      </c>
      <c r="AD50" s="129"/>
      <c r="AE50" s="73" t="s">
        <v>267</v>
      </c>
      <c r="AF50" s="136" t="e">
        <f t="shared" si="5"/>
        <v>#DIV/0!</v>
      </c>
      <c r="AG50" s="140" t="s">
        <v>267</v>
      </c>
      <c r="AH50" s="136" t="e">
        <f t="shared" si="6"/>
        <v>#DIV/0!</v>
      </c>
      <c r="AI50" s="140" t="s">
        <v>267</v>
      </c>
      <c r="AJ50" s="136" t="e">
        <f t="shared" si="7"/>
        <v>#DIV/0!</v>
      </c>
      <c r="AK50" s="140" t="s">
        <v>267</v>
      </c>
      <c r="AL50" s="114">
        <f t="shared" si="8"/>
        <v>0</v>
      </c>
      <c r="AM50" s="66" t="s">
        <v>267</v>
      </c>
      <c r="AN50" s="114" t="e">
        <f t="shared" si="9"/>
        <v>#DIV/0!</v>
      </c>
      <c r="AO50" s="73" t="s">
        <v>267</v>
      </c>
    </row>
    <row r="51" spans="11:41" ht="18" customHeight="1">
      <c r="K51" s="87">
        <v>44</v>
      </c>
      <c r="L51" s="90"/>
      <c r="M51" s="100"/>
      <c r="N51" s="104" t="s">
        <v>267</v>
      </c>
      <c r="O51" s="100"/>
      <c r="P51" s="104" t="s">
        <v>267</v>
      </c>
      <c r="Q51" s="95"/>
      <c r="R51" s="104" t="s">
        <v>267</v>
      </c>
      <c r="S51" s="114">
        <f t="shared" si="0"/>
        <v>0</v>
      </c>
      <c r="T51" s="73" t="s">
        <v>267</v>
      </c>
      <c r="U51" s="117" t="e">
        <f t="shared" si="1"/>
        <v>#DIV/0!</v>
      </c>
      <c r="V51" s="66" t="s">
        <v>267</v>
      </c>
      <c r="W51" s="124">
        <f t="shared" si="2"/>
        <v>0</v>
      </c>
      <c r="X51" s="126"/>
      <c r="Y51" s="73" t="s">
        <v>267</v>
      </c>
      <c r="Z51" s="114" t="e">
        <f t="shared" si="3"/>
        <v>#DIV/0!</v>
      </c>
      <c r="AA51" s="129"/>
      <c r="AB51" s="73" t="s">
        <v>267</v>
      </c>
      <c r="AC51" s="114" t="e">
        <f t="shared" si="4"/>
        <v>#DIV/0!</v>
      </c>
      <c r="AD51" s="129"/>
      <c r="AE51" s="73" t="s">
        <v>267</v>
      </c>
      <c r="AF51" s="136" t="e">
        <f t="shared" si="5"/>
        <v>#DIV/0!</v>
      </c>
      <c r="AG51" s="140" t="s">
        <v>267</v>
      </c>
      <c r="AH51" s="136" t="e">
        <f t="shared" si="6"/>
        <v>#DIV/0!</v>
      </c>
      <c r="AI51" s="140" t="s">
        <v>267</v>
      </c>
      <c r="AJ51" s="136" t="e">
        <f t="shared" si="7"/>
        <v>#DIV/0!</v>
      </c>
      <c r="AK51" s="140" t="s">
        <v>267</v>
      </c>
      <c r="AL51" s="114">
        <f t="shared" si="8"/>
        <v>0</v>
      </c>
      <c r="AM51" s="66" t="s">
        <v>267</v>
      </c>
      <c r="AN51" s="114" t="e">
        <f t="shared" si="9"/>
        <v>#DIV/0!</v>
      </c>
      <c r="AO51" s="73" t="s">
        <v>267</v>
      </c>
    </row>
    <row r="52" spans="11:41" ht="18" customHeight="1">
      <c r="K52" s="87">
        <v>45</v>
      </c>
      <c r="L52" s="90"/>
      <c r="M52" s="100"/>
      <c r="N52" s="104" t="s">
        <v>267</v>
      </c>
      <c r="O52" s="100"/>
      <c r="P52" s="104" t="s">
        <v>267</v>
      </c>
      <c r="Q52" s="95"/>
      <c r="R52" s="104" t="s">
        <v>267</v>
      </c>
      <c r="S52" s="114">
        <f t="shared" si="0"/>
        <v>0</v>
      </c>
      <c r="T52" s="73" t="s">
        <v>267</v>
      </c>
      <c r="U52" s="117" t="e">
        <f t="shared" si="1"/>
        <v>#DIV/0!</v>
      </c>
      <c r="V52" s="66" t="s">
        <v>267</v>
      </c>
      <c r="W52" s="124">
        <f t="shared" si="2"/>
        <v>0</v>
      </c>
      <c r="X52" s="129"/>
      <c r="Y52" s="73" t="s">
        <v>267</v>
      </c>
      <c r="Z52" s="114" t="e">
        <f t="shared" si="3"/>
        <v>#DIV/0!</v>
      </c>
      <c r="AA52" s="129"/>
      <c r="AB52" s="73" t="s">
        <v>267</v>
      </c>
      <c r="AC52" s="114" t="e">
        <f t="shared" si="4"/>
        <v>#DIV/0!</v>
      </c>
      <c r="AD52" s="129"/>
      <c r="AE52" s="73" t="s">
        <v>267</v>
      </c>
      <c r="AF52" s="136" t="e">
        <f t="shared" si="5"/>
        <v>#DIV/0!</v>
      </c>
      <c r="AG52" s="140" t="s">
        <v>267</v>
      </c>
      <c r="AH52" s="136" t="e">
        <f t="shared" si="6"/>
        <v>#DIV/0!</v>
      </c>
      <c r="AI52" s="140" t="s">
        <v>267</v>
      </c>
      <c r="AJ52" s="136" t="e">
        <f t="shared" si="7"/>
        <v>#DIV/0!</v>
      </c>
      <c r="AK52" s="140" t="s">
        <v>267</v>
      </c>
      <c r="AL52" s="114">
        <f t="shared" si="8"/>
        <v>0</v>
      </c>
      <c r="AM52" s="66" t="s">
        <v>267</v>
      </c>
      <c r="AN52" s="114" t="e">
        <f t="shared" si="9"/>
        <v>#DIV/0!</v>
      </c>
      <c r="AO52" s="73" t="s">
        <v>267</v>
      </c>
    </row>
  </sheetData>
  <mergeCells count="63">
    <mergeCell ref="A27:I27"/>
    <mergeCell ref="K3:K6"/>
    <mergeCell ref="L3:L6"/>
    <mergeCell ref="AL3:AO5"/>
    <mergeCell ref="U5:V6"/>
    <mergeCell ref="B24:C24"/>
    <mergeCell ref="D24:H24"/>
    <mergeCell ref="B25:I25"/>
    <mergeCell ref="B26:C26"/>
    <mergeCell ref="D26:H26"/>
    <mergeCell ref="A19:I19"/>
    <mergeCell ref="D20:I20"/>
    <mergeCell ref="B21:C21"/>
    <mergeCell ref="D21:H21"/>
    <mergeCell ref="A22:I22"/>
    <mergeCell ref="B15:I15"/>
    <mergeCell ref="B16:C16"/>
    <mergeCell ref="D16:H16"/>
    <mergeCell ref="B17:I17"/>
    <mergeCell ref="B18:C18"/>
    <mergeCell ref="D18:H18"/>
    <mergeCell ref="B11:I11"/>
    <mergeCell ref="B12:C12"/>
    <mergeCell ref="D12:H12"/>
    <mergeCell ref="B13:I13"/>
    <mergeCell ref="B14:C14"/>
    <mergeCell ref="D14:H14"/>
    <mergeCell ref="B7:C7"/>
    <mergeCell ref="D7:H7"/>
    <mergeCell ref="K7:L7"/>
    <mergeCell ref="B8:I8"/>
    <mergeCell ref="B10:C10"/>
    <mergeCell ref="D10:H10"/>
    <mergeCell ref="AF6:AG6"/>
    <mergeCell ref="AH6:AI6"/>
    <mergeCell ref="AJ6:AK6"/>
    <mergeCell ref="AL6:AM6"/>
    <mergeCell ref="AN6:AO6"/>
    <mergeCell ref="S5:T5"/>
    <mergeCell ref="Z5:AE5"/>
    <mergeCell ref="B6:I6"/>
    <mergeCell ref="M6:N6"/>
    <mergeCell ref="O6:P6"/>
    <mergeCell ref="Q6:R6"/>
    <mergeCell ref="S6:T6"/>
    <mergeCell ref="W6:Y6"/>
    <mergeCell ref="Z6:AB6"/>
    <mergeCell ref="AC6:AE6"/>
    <mergeCell ref="B5:C5"/>
    <mergeCell ref="D5:H5"/>
    <mergeCell ref="M5:N5"/>
    <mergeCell ref="O5:P5"/>
    <mergeCell ref="Q5:R5"/>
    <mergeCell ref="B4:I4"/>
    <mergeCell ref="M4:N4"/>
    <mergeCell ref="O4:P4"/>
    <mergeCell ref="Q4:R4"/>
    <mergeCell ref="S4:T4"/>
    <mergeCell ref="A2:I2"/>
    <mergeCell ref="B3:C3"/>
    <mergeCell ref="D3:H3"/>
    <mergeCell ref="M3:T3"/>
    <mergeCell ref="U3:AK3"/>
  </mergeCells>
  <phoneticPr fontId="21"/>
  <conditionalFormatting sqref="D12:H12">
    <cfRule type="cellIs" dxfId="5" priority="2" stopIfTrue="1" operator="notEqual">
      <formula>$Z$7</formula>
    </cfRule>
  </conditionalFormatting>
  <conditionalFormatting sqref="D14:H14">
    <cfRule type="cellIs" dxfId="4" priority="4" stopIfTrue="1" operator="notEqual">
      <formula>$AC$7</formula>
    </cfRule>
  </conditionalFormatting>
  <conditionalFormatting sqref="D16:H16">
    <cfRule type="cellIs" dxfId="3" priority="5" stopIfTrue="1" operator="notEqual">
      <formula>$W$7</formula>
    </cfRule>
  </conditionalFormatting>
  <conditionalFormatting sqref="W7">
    <cfRule type="cellIs" dxfId="2" priority="6" stopIfTrue="1" operator="notEqual">
      <formula>$D$16</formula>
    </cfRule>
  </conditionalFormatting>
  <conditionalFormatting sqref="Z7">
    <cfRule type="cellIs" dxfId="1" priority="1" stopIfTrue="1" operator="notEqual">
      <formula>$D$12</formula>
    </cfRule>
  </conditionalFormatting>
  <conditionalFormatting sqref="AC7">
    <cfRule type="cellIs" dxfId="0" priority="3" stopIfTrue="1" operator="notEqual">
      <formula>$D$14</formula>
    </cfRule>
  </conditionalFormatting>
  <dataValidations count="2">
    <dataValidation type="list" allowBlank="1" showInputMessage="1" showErrorMessage="1" sqref="Z1:AA1" xr:uid="{00000000-0002-0000-0200-000000000000}">
      <formula1>$AS$3:$AS$4</formula1>
    </dataValidation>
    <dataValidation type="list" allowBlank="1" showInputMessage="1" showErrorMessage="1" sqref="W1" xr:uid="{00000000-0002-0000-0200-000001000000}">
      <formula1>$AT$3:$AT$4</formula1>
    </dataValidation>
  </dataValidations>
  <pageMargins left="0.56000000000000005" right="0.2" top="0.39370078740157483" bottom="0.19685039370078741" header="0.51181102362204722" footer="0.51181102362204722"/>
  <pageSetup paperSize="8" scale="59"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0"/>
  </sheetPr>
  <dimension ref="A1:N55"/>
  <sheetViews>
    <sheetView showZeros="0" view="pageBreakPreview" zoomScale="85" zoomScaleNormal="85" zoomScaleSheetLayoutView="85" workbookViewId="0">
      <selection activeCell="AZ6" sqref="AZ6"/>
    </sheetView>
  </sheetViews>
  <sheetFormatPr defaultColWidth="2.8984375" defaultRowHeight="14.4"/>
  <cols>
    <col min="1" max="1" width="3.59765625" style="141" customWidth="1"/>
    <col min="2" max="2" width="25.5" style="141" customWidth="1"/>
    <col min="3" max="12" width="14.59765625" style="141" customWidth="1"/>
    <col min="13" max="13" width="2.8984375" style="141" bestFit="1"/>
    <col min="14" max="16384" width="2.8984375" style="141"/>
  </cols>
  <sheetData>
    <row r="1" spans="1:14" ht="31.5" customHeight="1">
      <c r="G1" s="166" t="str">
        <f>'①報告書(提出）'!H101</f>
        <v>面積単価案分</v>
      </c>
    </row>
    <row r="2" spans="1:14" ht="20.25" customHeight="1">
      <c r="A2" s="141" t="str">
        <f>'①報告書(提出）'!U5&amp;"集落協定　　協定参加者別所得細目表(各人別内訳)"</f>
        <v>集落協定　　協定参加者別所得細目表(各人別内訳)</v>
      </c>
      <c r="E2" s="155" t="s">
        <v>492</v>
      </c>
      <c r="N2" s="68"/>
    </row>
    <row r="3" spans="1:14" ht="18" customHeight="1">
      <c r="A3" s="527" t="s">
        <v>432</v>
      </c>
      <c r="B3" s="530" t="s">
        <v>435</v>
      </c>
      <c r="C3" s="521" t="s">
        <v>26</v>
      </c>
      <c r="D3" s="397"/>
      <c r="E3" s="398"/>
      <c r="F3" s="522" t="s">
        <v>398</v>
      </c>
      <c r="G3" s="397"/>
      <c r="H3" s="397"/>
      <c r="I3" s="397"/>
      <c r="J3" s="397"/>
      <c r="K3" s="399"/>
      <c r="L3" s="531" t="s">
        <v>413</v>
      </c>
      <c r="N3" s="68"/>
    </row>
    <row r="4" spans="1:14" ht="18" customHeight="1">
      <c r="A4" s="528"/>
      <c r="B4" s="528"/>
      <c r="C4" s="147" t="s">
        <v>13</v>
      </c>
      <c r="D4" s="151" t="s">
        <v>21</v>
      </c>
      <c r="E4" s="156" t="s">
        <v>61</v>
      </c>
      <c r="F4" s="162" t="s">
        <v>313</v>
      </c>
      <c r="G4" s="151" t="s">
        <v>308</v>
      </c>
      <c r="H4" s="151" t="s">
        <v>348</v>
      </c>
      <c r="I4" s="171" t="s">
        <v>147</v>
      </c>
      <c r="J4" s="151" t="s">
        <v>436</v>
      </c>
      <c r="K4" s="156" t="s">
        <v>289</v>
      </c>
      <c r="L4" s="532"/>
    </row>
    <row r="5" spans="1:14" ht="18" customHeight="1">
      <c r="A5" s="528"/>
      <c r="B5" s="528"/>
      <c r="C5" s="533" t="s">
        <v>437</v>
      </c>
      <c r="D5" s="535" t="s">
        <v>438</v>
      </c>
      <c r="E5" s="157" t="s">
        <v>368</v>
      </c>
      <c r="F5" s="537" t="s">
        <v>440</v>
      </c>
      <c r="G5" s="539" t="s">
        <v>296</v>
      </c>
      <c r="H5" s="539" t="s">
        <v>278</v>
      </c>
      <c r="I5" s="172" t="s">
        <v>442</v>
      </c>
      <c r="J5" s="541" t="s">
        <v>443</v>
      </c>
      <c r="K5" s="176" t="s">
        <v>117</v>
      </c>
      <c r="L5" s="532"/>
    </row>
    <row r="6" spans="1:14" ht="18" customHeight="1">
      <c r="A6" s="529"/>
      <c r="B6" s="529"/>
      <c r="C6" s="534"/>
      <c r="D6" s="536"/>
      <c r="E6" s="158" t="s">
        <v>445</v>
      </c>
      <c r="F6" s="538"/>
      <c r="G6" s="540"/>
      <c r="H6" s="540"/>
      <c r="I6" s="173" t="s">
        <v>272</v>
      </c>
      <c r="J6" s="540"/>
      <c r="K6" s="177" t="s">
        <v>352</v>
      </c>
      <c r="L6" s="179" t="s">
        <v>446</v>
      </c>
    </row>
    <row r="7" spans="1:14" s="142" customFormat="1" ht="21" customHeight="1">
      <c r="A7" s="523" t="s">
        <v>448</v>
      </c>
      <c r="B7" s="524"/>
      <c r="C7" s="148" t="s">
        <v>267</v>
      </c>
      <c r="D7" s="152" t="s">
        <v>267</v>
      </c>
      <c r="E7" s="159" t="s">
        <v>267</v>
      </c>
      <c r="F7" s="163" t="s">
        <v>267</v>
      </c>
      <c r="G7" s="167" t="s">
        <v>267</v>
      </c>
      <c r="H7" s="167" t="s">
        <v>267</v>
      </c>
      <c r="I7" s="152" t="s">
        <v>267</v>
      </c>
      <c r="J7" s="167" t="s">
        <v>267</v>
      </c>
      <c r="K7" s="159" t="s">
        <v>267</v>
      </c>
      <c r="L7" s="180" t="s">
        <v>267</v>
      </c>
    </row>
    <row r="8" spans="1:14" ht="19.5" customHeight="1">
      <c r="A8" s="525" t="str">
        <f>②内訳!K7</f>
        <v>計　0名</v>
      </c>
      <c r="B8" s="526"/>
      <c r="C8" s="149">
        <f t="shared" ref="C8:L8" si="0">SUM(C9:C53)</f>
        <v>0</v>
      </c>
      <c r="D8" s="153">
        <f t="shared" si="0"/>
        <v>0</v>
      </c>
      <c r="E8" s="160">
        <f t="shared" si="0"/>
        <v>0</v>
      </c>
      <c r="F8" s="164" t="e">
        <f t="shared" si="0"/>
        <v>#DIV/0!</v>
      </c>
      <c r="G8" s="168" t="e">
        <f t="shared" si="0"/>
        <v>#DIV/0!</v>
      </c>
      <c r="H8" s="168">
        <f t="shared" si="0"/>
        <v>0</v>
      </c>
      <c r="I8" s="174" t="e">
        <f t="shared" si="0"/>
        <v>#DIV/0!</v>
      </c>
      <c r="J8" s="168">
        <f t="shared" si="0"/>
        <v>0</v>
      </c>
      <c r="K8" s="178" t="e">
        <f t="shared" si="0"/>
        <v>#DIV/0!</v>
      </c>
      <c r="L8" s="181" t="e">
        <f t="shared" si="0"/>
        <v>#DIV/0!</v>
      </c>
    </row>
    <row r="9" spans="1:14" ht="35.1" customHeight="1">
      <c r="A9" s="143">
        <v>1</v>
      </c>
      <c r="B9" s="145">
        <f>②内訳!L8</f>
        <v>0</v>
      </c>
      <c r="C9" s="150">
        <f>②内訳!M8</f>
        <v>0</v>
      </c>
      <c r="D9" s="154">
        <f>②内訳!Q8</f>
        <v>0</v>
      </c>
      <c r="E9" s="161">
        <f t="shared" ref="E9:E53" si="1">SUM(C9:D9)</f>
        <v>0</v>
      </c>
      <c r="F9" s="165" t="e">
        <f>②内訳!U8</f>
        <v>#DIV/0!</v>
      </c>
      <c r="G9" s="169" t="e">
        <f>IF($G$1="均等割案分",'①報告書(提出）'!R104,②内訳!AC8)</f>
        <v>#DIV/0!</v>
      </c>
      <c r="H9" s="170">
        <v>0</v>
      </c>
      <c r="I9" s="175" t="e">
        <f t="shared" ref="I9:I53" si="2">F9-G9-H9</f>
        <v>#DIV/0!</v>
      </c>
      <c r="J9" s="170">
        <v>0</v>
      </c>
      <c r="K9" s="161" t="e">
        <f t="shared" ref="K9:K53" si="3">I9+J9</f>
        <v>#DIV/0!</v>
      </c>
      <c r="L9" s="182" t="e">
        <f t="shared" ref="L9:L53" si="4">E9-K9</f>
        <v>#DIV/0!</v>
      </c>
    </row>
    <row r="10" spans="1:14" ht="35.1" customHeight="1">
      <c r="A10" s="144">
        <v>2</v>
      </c>
      <c r="B10" s="145">
        <f>②内訳!L9</f>
        <v>0</v>
      </c>
      <c r="C10" s="150">
        <f>②内訳!M9</f>
        <v>0</v>
      </c>
      <c r="D10" s="154">
        <f>②内訳!Q9</f>
        <v>0</v>
      </c>
      <c r="E10" s="161">
        <f t="shared" si="1"/>
        <v>0</v>
      </c>
      <c r="F10" s="165" t="e">
        <f>②内訳!U9</f>
        <v>#DIV/0!</v>
      </c>
      <c r="G10" s="169" t="e">
        <f>IF($G$1="均等割案分",'①報告書(提出）'!R105,②内訳!AC9)</f>
        <v>#DIV/0!</v>
      </c>
      <c r="H10" s="170">
        <v>0</v>
      </c>
      <c r="I10" s="175" t="e">
        <f t="shared" si="2"/>
        <v>#DIV/0!</v>
      </c>
      <c r="J10" s="170">
        <v>0</v>
      </c>
      <c r="K10" s="161" t="e">
        <f t="shared" si="3"/>
        <v>#DIV/0!</v>
      </c>
      <c r="L10" s="182" t="e">
        <f t="shared" si="4"/>
        <v>#DIV/0!</v>
      </c>
    </row>
    <row r="11" spans="1:14" ht="35.1" customHeight="1">
      <c r="A11" s="144">
        <v>3</v>
      </c>
      <c r="B11" s="145">
        <f>②内訳!L10</f>
        <v>0</v>
      </c>
      <c r="C11" s="150">
        <f>②内訳!M10</f>
        <v>0</v>
      </c>
      <c r="D11" s="154">
        <f>②内訳!Q10</f>
        <v>0</v>
      </c>
      <c r="E11" s="161">
        <f t="shared" si="1"/>
        <v>0</v>
      </c>
      <c r="F11" s="165" t="e">
        <f>②内訳!U10</f>
        <v>#DIV/0!</v>
      </c>
      <c r="G11" s="169" t="e">
        <f>IF($G$1="均等割案分",'①報告書(提出）'!R106,②内訳!AC10)</f>
        <v>#DIV/0!</v>
      </c>
      <c r="H11" s="170">
        <v>0</v>
      </c>
      <c r="I11" s="175" t="e">
        <f t="shared" si="2"/>
        <v>#DIV/0!</v>
      </c>
      <c r="J11" s="170">
        <v>0</v>
      </c>
      <c r="K11" s="161" t="e">
        <f t="shared" si="3"/>
        <v>#DIV/0!</v>
      </c>
      <c r="L11" s="182" t="e">
        <f t="shared" si="4"/>
        <v>#DIV/0!</v>
      </c>
    </row>
    <row r="12" spans="1:14" ht="35.1" customHeight="1">
      <c r="A12" s="144">
        <v>4</v>
      </c>
      <c r="B12" s="145">
        <f>②内訳!L11</f>
        <v>0</v>
      </c>
      <c r="C12" s="150">
        <f>②内訳!M11</f>
        <v>0</v>
      </c>
      <c r="D12" s="154">
        <f>②内訳!Q11</f>
        <v>0</v>
      </c>
      <c r="E12" s="161">
        <f t="shared" si="1"/>
        <v>0</v>
      </c>
      <c r="F12" s="165" t="e">
        <f>②内訳!U11</f>
        <v>#DIV/0!</v>
      </c>
      <c r="G12" s="169" t="e">
        <f>IF($G$1="均等割案分",'①報告書(提出）'!R107,②内訳!AC11)</f>
        <v>#DIV/0!</v>
      </c>
      <c r="H12" s="170">
        <v>0</v>
      </c>
      <c r="I12" s="175" t="e">
        <f t="shared" si="2"/>
        <v>#DIV/0!</v>
      </c>
      <c r="J12" s="170">
        <v>0</v>
      </c>
      <c r="K12" s="161" t="e">
        <f t="shared" si="3"/>
        <v>#DIV/0!</v>
      </c>
      <c r="L12" s="182" t="e">
        <f t="shared" si="4"/>
        <v>#DIV/0!</v>
      </c>
    </row>
    <row r="13" spans="1:14" ht="35.1" customHeight="1">
      <c r="A13" s="144">
        <v>5</v>
      </c>
      <c r="B13" s="145">
        <f>②内訳!L12</f>
        <v>0</v>
      </c>
      <c r="C13" s="150">
        <f>②内訳!M12</f>
        <v>0</v>
      </c>
      <c r="D13" s="154">
        <f>②内訳!Q12</f>
        <v>0</v>
      </c>
      <c r="E13" s="161">
        <f t="shared" si="1"/>
        <v>0</v>
      </c>
      <c r="F13" s="165" t="e">
        <f>②内訳!U12</f>
        <v>#DIV/0!</v>
      </c>
      <c r="G13" s="169" t="e">
        <f>IF($G$1="均等割案分",'①報告書(提出）'!R108,②内訳!AC12)</f>
        <v>#DIV/0!</v>
      </c>
      <c r="H13" s="170">
        <v>0</v>
      </c>
      <c r="I13" s="175" t="e">
        <f t="shared" si="2"/>
        <v>#DIV/0!</v>
      </c>
      <c r="J13" s="170">
        <v>0</v>
      </c>
      <c r="K13" s="161" t="e">
        <f t="shared" si="3"/>
        <v>#DIV/0!</v>
      </c>
      <c r="L13" s="182" t="e">
        <f t="shared" si="4"/>
        <v>#DIV/0!</v>
      </c>
    </row>
    <row r="14" spans="1:14" ht="35.1" customHeight="1">
      <c r="A14" s="144">
        <v>6</v>
      </c>
      <c r="B14" s="145">
        <f>②内訳!L13</f>
        <v>0</v>
      </c>
      <c r="C14" s="150">
        <f>②内訳!M13</f>
        <v>0</v>
      </c>
      <c r="D14" s="154">
        <f>②内訳!Q13</f>
        <v>0</v>
      </c>
      <c r="E14" s="161">
        <f t="shared" si="1"/>
        <v>0</v>
      </c>
      <c r="F14" s="165" t="e">
        <f>②内訳!U13</f>
        <v>#DIV/0!</v>
      </c>
      <c r="G14" s="169" t="e">
        <f>IF($G$1="均等割案分",'①報告書(提出）'!R109,②内訳!AC13)</f>
        <v>#DIV/0!</v>
      </c>
      <c r="H14" s="170">
        <v>0</v>
      </c>
      <c r="I14" s="175" t="e">
        <f t="shared" si="2"/>
        <v>#DIV/0!</v>
      </c>
      <c r="J14" s="170">
        <v>0</v>
      </c>
      <c r="K14" s="161" t="e">
        <f t="shared" si="3"/>
        <v>#DIV/0!</v>
      </c>
      <c r="L14" s="182" t="e">
        <f t="shared" si="4"/>
        <v>#DIV/0!</v>
      </c>
    </row>
    <row r="15" spans="1:14" ht="35.1" customHeight="1">
      <c r="A15" s="144">
        <v>7</v>
      </c>
      <c r="B15" s="145">
        <f>②内訳!L14</f>
        <v>0</v>
      </c>
      <c r="C15" s="150">
        <f>②内訳!M14</f>
        <v>0</v>
      </c>
      <c r="D15" s="154">
        <f>②内訳!Q14</f>
        <v>0</v>
      </c>
      <c r="E15" s="161">
        <f t="shared" si="1"/>
        <v>0</v>
      </c>
      <c r="F15" s="165" t="e">
        <f>②内訳!U14</f>
        <v>#DIV/0!</v>
      </c>
      <c r="G15" s="169" t="e">
        <f>IF($G$1="均等割案分",'①報告書(提出）'!R110,②内訳!AC14)</f>
        <v>#DIV/0!</v>
      </c>
      <c r="H15" s="170">
        <v>0</v>
      </c>
      <c r="I15" s="175" t="e">
        <f t="shared" si="2"/>
        <v>#DIV/0!</v>
      </c>
      <c r="J15" s="170">
        <v>0</v>
      </c>
      <c r="K15" s="161" t="e">
        <f t="shared" si="3"/>
        <v>#DIV/0!</v>
      </c>
      <c r="L15" s="182" t="e">
        <f t="shared" si="4"/>
        <v>#DIV/0!</v>
      </c>
    </row>
    <row r="16" spans="1:14" ht="35.1" customHeight="1">
      <c r="A16" s="144">
        <v>8</v>
      </c>
      <c r="B16" s="145">
        <f>②内訳!L15</f>
        <v>0</v>
      </c>
      <c r="C16" s="150">
        <f>②内訳!M15</f>
        <v>0</v>
      </c>
      <c r="D16" s="154">
        <f>②内訳!Q15</f>
        <v>0</v>
      </c>
      <c r="E16" s="161">
        <f t="shared" si="1"/>
        <v>0</v>
      </c>
      <c r="F16" s="165" t="e">
        <f>②内訳!U15</f>
        <v>#DIV/0!</v>
      </c>
      <c r="G16" s="169" t="e">
        <f>IF($G$1="均等割案分",'①報告書(提出）'!R111,②内訳!AC15)</f>
        <v>#DIV/0!</v>
      </c>
      <c r="H16" s="170">
        <v>0</v>
      </c>
      <c r="I16" s="175" t="e">
        <f t="shared" si="2"/>
        <v>#DIV/0!</v>
      </c>
      <c r="J16" s="170">
        <v>0</v>
      </c>
      <c r="K16" s="161" t="e">
        <f t="shared" si="3"/>
        <v>#DIV/0!</v>
      </c>
      <c r="L16" s="182" t="e">
        <f t="shared" si="4"/>
        <v>#DIV/0!</v>
      </c>
    </row>
    <row r="17" spans="1:12" ht="35.1" customHeight="1">
      <c r="A17" s="144">
        <v>9</v>
      </c>
      <c r="B17" s="145">
        <f>②内訳!L16</f>
        <v>0</v>
      </c>
      <c r="C17" s="150">
        <f>②内訳!M16</f>
        <v>0</v>
      </c>
      <c r="D17" s="154">
        <f>②内訳!Q16</f>
        <v>0</v>
      </c>
      <c r="E17" s="161">
        <f t="shared" si="1"/>
        <v>0</v>
      </c>
      <c r="F17" s="165" t="e">
        <f>②内訳!U16</f>
        <v>#DIV/0!</v>
      </c>
      <c r="G17" s="169" t="e">
        <f>IF($G$1="均等割案分",'①報告書(提出）'!R112,②内訳!AC16)</f>
        <v>#DIV/0!</v>
      </c>
      <c r="H17" s="170">
        <v>0</v>
      </c>
      <c r="I17" s="175" t="e">
        <f t="shared" si="2"/>
        <v>#DIV/0!</v>
      </c>
      <c r="J17" s="170">
        <v>0</v>
      </c>
      <c r="K17" s="161" t="e">
        <f t="shared" si="3"/>
        <v>#DIV/0!</v>
      </c>
      <c r="L17" s="182" t="e">
        <f t="shared" si="4"/>
        <v>#DIV/0!</v>
      </c>
    </row>
    <row r="18" spans="1:12" ht="35.1" customHeight="1">
      <c r="A18" s="144">
        <v>10</v>
      </c>
      <c r="B18" s="145">
        <f>②内訳!L17</f>
        <v>0</v>
      </c>
      <c r="C18" s="150">
        <f>②内訳!M17</f>
        <v>0</v>
      </c>
      <c r="D18" s="154">
        <f>②内訳!Q17</f>
        <v>0</v>
      </c>
      <c r="E18" s="161">
        <f t="shared" si="1"/>
        <v>0</v>
      </c>
      <c r="F18" s="165" t="e">
        <f>②内訳!U17</f>
        <v>#DIV/0!</v>
      </c>
      <c r="G18" s="169" t="e">
        <f>IF($G$1="均等割案分",'①報告書(提出）'!R113,②内訳!AC17)</f>
        <v>#DIV/0!</v>
      </c>
      <c r="H18" s="170">
        <v>0</v>
      </c>
      <c r="I18" s="175" t="e">
        <f t="shared" si="2"/>
        <v>#DIV/0!</v>
      </c>
      <c r="J18" s="170">
        <v>0</v>
      </c>
      <c r="K18" s="161" t="e">
        <f t="shared" si="3"/>
        <v>#DIV/0!</v>
      </c>
      <c r="L18" s="182" t="e">
        <f t="shared" si="4"/>
        <v>#DIV/0!</v>
      </c>
    </row>
    <row r="19" spans="1:12" ht="35.1" customHeight="1">
      <c r="A19" s="144">
        <v>11</v>
      </c>
      <c r="B19" s="145">
        <f>②内訳!L18</f>
        <v>0</v>
      </c>
      <c r="C19" s="150">
        <f>②内訳!M18</f>
        <v>0</v>
      </c>
      <c r="D19" s="154">
        <f>②内訳!Q18</f>
        <v>0</v>
      </c>
      <c r="E19" s="161">
        <f t="shared" si="1"/>
        <v>0</v>
      </c>
      <c r="F19" s="165" t="e">
        <f>②内訳!U18</f>
        <v>#DIV/0!</v>
      </c>
      <c r="G19" s="169" t="e">
        <f>IF($G$1="均等割案分",'①報告書(提出）'!R114,②内訳!AC18)</f>
        <v>#DIV/0!</v>
      </c>
      <c r="H19" s="170">
        <v>0</v>
      </c>
      <c r="I19" s="175" t="e">
        <f t="shared" si="2"/>
        <v>#DIV/0!</v>
      </c>
      <c r="J19" s="170">
        <v>0</v>
      </c>
      <c r="K19" s="161" t="e">
        <f t="shared" si="3"/>
        <v>#DIV/0!</v>
      </c>
      <c r="L19" s="182" t="e">
        <f t="shared" si="4"/>
        <v>#DIV/0!</v>
      </c>
    </row>
    <row r="20" spans="1:12" ht="35.1" customHeight="1">
      <c r="A20" s="144">
        <v>12</v>
      </c>
      <c r="B20" s="145">
        <f>②内訳!L19</f>
        <v>0</v>
      </c>
      <c r="C20" s="150">
        <f>②内訳!M19</f>
        <v>0</v>
      </c>
      <c r="D20" s="154">
        <f>②内訳!Q19</f>
        <v>0</v>
      </c>
      <c r="E20" s="161">
        <f t="shared" si="1"/>
        <v>0</v>
      </c>
      <c r="F20" s="165" t="e">
        <f>②内訳!U19</f>
        <v>#DIV/0!</v>
      </c>
      <c r="G20" s="169" t="e">
        <f>IF($G$1="均等割案分",'①報告書(提出）'!R115,②内訳!AC19)</f>
        <v>#DIV/0!</v>
      </c>
      <c r="H20" s="170">
        <v>0</v>
      </c>
      <c r="I20" s="175" t="e">
        <f t="shared" si="2"/>
        <v>#DIV/0!</v>
      </c>
      <c r="J20" s="170">
        <v>0</v>
      </c>
      <c r="K20" s="161" t="e">
        <f t="shared" si="3"/>
        <v>#DIV/0!</v>
      </c>
      <c r="L20" s="182" t="e">
        <f t="shared" si="4"/>
        <v>#DIV/0!</v>
      </c>
    </row>
    <row r="21" spans="1:12" ht="35.1" customHeight="1">
      <c r="A21" s="144">
        <v>13</v>
      </c>
      <c r="B21" s="145">
        <f>②内訳!L20</f>
        <v>0</v>
      </c>
      <c r="C21" s="150">
        <f>②内訳!M20</f>
        <v>0</v>
      </c>
      <c r="D21" s="154">
        <f>②内訳!Q20</f>
        <v>0</v>
      </c>
      <c r="E21" s="161">
        <f t="shared" si="1"/>
        <v>0</v>
      </c>
      <c r="F21" s="165" t="e">
        <f>②内訳!U20</f>
        <v>#DIV/0!</v>
      </c>
      <c r="G21" s="169" t="e">
        <f>IF($G$1="均等割案分",'①報告書(提出）'!R116,②内訳!AC20)</f>
        <v>#DIV/0!</v>
      </c>
      <c r="H21" s="170">
        <v>0</v>
      </c>
      <c r="I21" s="175" t="e">
        <f t="shared" si="2"/>
        <v>#DIV/0!</v>
      </c>
      <c r="J21" s="170">
        <v>0</v>
      </c>
      <c r="K21" s="161" t="e">
        <f t="shared" si="3"/>
        <v>#DIV/0!</v>
      </c>
      <c r="L21" s="182" t="e">
        <f t="shared" si="4"/>
        <v>#DIV/0!</v>
      </c>
    </row>
    <row r="22" spans="1:12" ht="35.1" customHeight="1">
      <c r="A22" s="144">
        <v>14</v>
      </c>
      <c r="B22" s="145">
        <f>②内訳!L21</f>
        <v>0</v>
      </c>
      <c r="C22" s="150">
        <f>②内訳!M21</f>
        <v>0</v>
      </c>
      <c r="D22" s="154">
        <f>②内訳!Q21</f>
        <v>0</v>
      </c>
      <c r="E22" s="161">
        <f t="shared" si="1"/>
        <v>0</v>
      </c>
      <c r="F22" s="165" t="e">
        <f>②内訳!U21</f>
        <v>#DIV/0!</v>
      </c>
      <c r="G22" s="169" t="e">
        <f>IF($G$1="均等割案分",'①報告書(提出）'!R117,②内訳!AC21)</f>
        <v>#DIV/0!</v>
      </c>
      <c r="H22" s="170">
        <v>0</v>
      </c>
      <c r="I22" s="175" t="e">
        <f t="shared" si="2"/>
        <v>#DIV/0!</v>
      </c>
      <c r="J22" s="170">
        <v>0</v>
      </c>
      <c r="K22" s="161" t="e">
        <f t="shared" si="3"/>
        <v>#DIV/0!</v>
      </c>
      <c r="L22" s="182" t="e">
        <f t="shared" si="4"/>
        <v>#DIV/0!</v>
      </c>
    </row>
    <row r="23" spans="1:12" ht="35.1" customHeight="1">
      <c r="A23" s="144">
        <v>15</v>
      </c>
      <c r="B23" s="145">
        <f>②内訳!L22</f>
        <v>0</v>
      </c>
      <c r="C23" s="150">
        <f>②内訳!M22</f>
        <v>0</v>
      </c>
      <c r="D23" s="154">
        <f>②内訳!Q22</f>
        <v>0</v>
      </c>
      <c r="E23" s="161">
        <f t="shared" si="1"/>
        <v>0</v>
      </c>
      <c r="F23" s="165" t="e">
        <f>②内訳!U22</f>
        <v>#DIV/0!</v>
      </c>
      <c r="G23" s="169" t="e">
        <f>IF($G$1="均等割案分",'①報告書(提出）'!R118,②内訳!AC22)</f>
        <v>#DIV/0!</v>
      </c>
      <c r="H23" s="170">
        <v>0</v>
      </c>
      <c r="I23" s="175" t="e">
        <f t="shared" si="2"/>
        <v>#DIV/0!</v>
      </c>
      <c r="J23" s="170">
        <v>0</v>
      </c>
      <c r="K23" s="161" t="e">
        <f t="shared" si="3"/>
        <v>#DIV/0!</v>
      </c>
      <c r="L23" s="182" t="e">
        <f t="shared" si="4"/>
        <v>#DIV/0!</v>
      </c>
    </row>
    <row r="24" spans="1:12" ht="35.1" customHeight="1">
      <c r="A24" s="144">
        <v>16</v>
      </c>
      <c r="B24" s="145">
        <f>②内訳!L23</f>
        <v>0</v>
      </c>
      <c r="C24" s="150">
        <f>②内訳!M23</f>
        <v>0</v>
      </c>
      <c r="D24" s="154">
        <f>②内訳!Q23</f>
        <v>0</v>
      </c>
      <c r="E24" s="161">
        <f t="shared" si="1"/>
        <v>0</v>
      </c>
      <c r="F24" s="165" t="e">
        <f>②内訳!U23</f>
        <v>#DIV/0!</v>
      </c>
      <c r="G24" s="169" t="e">
        <f>IF($G$1="均等割案分",'①報告書(提出）'!R119,②内訳!AC23)</f>
        <v>#DIV/0!</v>
      </c>
      <c r="H24" s="170">
        <v>0</v>
      </c>
      <c r="I24" s="175" t="e">
        <f t="shared" si="2"/>
        <v>#DIV/0!</v>
      </c>
      <c r="J24" s="170">
        <v>0</v>
      </c>
      <c r="K24" s="161" t="e">
        <f t="shared" si="3"/>
        <v>#DIV/0!</v>
      </c>
      <c r="L24" s="182" t="e">
        <f t="shared" si="4"/>
        <v>#DIV/0!</v>
      </c>
    </row>
    <row r="25" spans="1:12" ht="35.1" customHeight="1">
      <c r="A25" s="144">
        <v>17</v>
      </c>
      <c r="B25" s="145">
        <f>②内訳!L24</f>
        <v>0</v>
      </c>
      <c r="C25" s="150">
        <f>②内訳!M24</f>
        <v>0</v>
      </c>
      <c r="D25" s="154">
        <f>②内訳!Q24</f>
        <v>0</v>
      </c>
      <c r="E25" s="161">
        <f t="shared" si="1"/>
        <v>0</v>
      </c>
      <c r="F25" s="165" t="e">
        <f>②内訳!U24</f>
        <v>#DIV/0!</v>
      </c>
      <c r="G25" s="169" t="e">
        <f>IF($G$1="均等割案分",'①報告書(提出）'!R120,②内訳!AC24)</f>
        <v>#DIV/0!</v>
      </c>
      <c r="H25" s="170">
        <v>0</v>
      </c>
      <c r="I25" s="175" t="e">
        <f t="shared" si="2"/>
        <v>#DIV/0!</v>
      </c>
      <c r="J25" s="170">
        <v>0</v>
      </c>
      <c r="K25" s="161" t="e">
        <f t="shared" si="3"/>
        <v>#DIV/0!</v>
      </c>
      <c r="L25" s="182" t="e">
        <f t="shared" si="4"/>
        <v>#DIV/0!</v>
      </c>
    </row>
    <row r="26" spans="1:12" ht="35.1" customHeight="1">
      <c r="A26" s="144">
        <v>18</v>
      </c>
      <c r="B26" s="145">
        <f>②内訳!L25</f>
        <v>0</v>
      </c>
      <c r="C26" s="150">
        <f>②内訳!M25</f>
        <v>0</v>
      </c>
      <c r="D26" s="154">
        <f>②内訳!Q25</f>
        <v>0</v>
      </c>
      <c r="E26" s="161">
        <f t="shared" si="1"/>
        <v>0</v>
      </c>
      <c r="F26" s="165" t="e">
        <f>②内訳!U25</f>
        <v>#DIV/0!</v>
      </c>
      <c r="G26" s="169" t="e">
        <f>IF($G$1="均等割案分",'①報告書(提出）'!R121,②内訳!AC25)</f>
        <v>#DIV/0!</v>
      </c>
      <c r="H26" s="170">
        <v>0</v>
      </c>
      <c r="I26" s="175" t="e">
        <f t="shared" si="2"/>
        <v>#DIV/0!</v>
      </c>
      <c r="J26" s="170">
        <v>0</v>
      </c>
      <c r="K26" s="161" t="e">
        <f t="shared" si="3"/>
        <v>#DIV/0!</v>
      </c>
      <c r="L26" s="182" t="e">
        <f t="shared" si="4"/>
        <v>#DIV/0!</v>
      </c>
    </row>
    <row r="27" spans="1:12" ht="35.1" customHeight="1">
      <c r="A27" s="144">
        <v>19</v>
      </c>
      <c r="B27" s="145">
        <f>②内訳!L26</f>
        <v>0</v>
      </c>
      <c r="C27" s="150">
        <f>②内訳!M26</f>
        <v>0</v>
      </c>
      <c r="D27" s="154">
        <f>②内訳!Q26</f>
        <v>0</v>
      </c>
      <c r="E27" s="161">
        <f t="shared" si="1"/>
        <v>0</v>
      </c>
      <c r="F27" s="165" t="e">
        <f>②内訳!U26</f>
        <v>#DIV/0!</v>
      </c>
      <c r="G27" s="169" t="e">
        <f>IF($G$1="均等割案分",'①報告書(提出）'!R122,②内訳!AC26)</f>
        <v>#DIV/0!</v>
      </c>
      <c r="H27" s="170">
        <v>0</v>
      </c>
      <c r="I27" s="175" t="e">
        <f t="shared" si="2"/>
        <v>#DIV/0!</v>
      </c>
      <c r="J27" s="170">
        <v>0</v>
      </c>
      <c r="K27" s="161" t="e">
        <f t="shared" si="3"/>
        <v>#DIV/0!</v>
      </c>
      <c r="L27" s="182" t="e">
        <f t="shared" si="4"/>
        <v>#DIV/0!</v>
      </c>
    </row>
    <row r="28" spans="1:12" ht="35.1" customHeight="1">
      <c r="A28" s="144">
        <v>20</v>
      </c>
      <c r="B28" s="145">
        <f>②内訳!L27</f>
        <v>0</v>
      </c>
      <c r="C28" s="150">
        <f>②内訳!M27</f>
        <v>0</v>
      </c>
      <c r="D28" s="154">
        <f>②内訳!Q27</f>
        <v>0</v>
      </c>
      <c r="E28" s="161">
        <f t="shared" si="1"/>
        <v>0</v>
      </c>
      <c r="F28" s="165" t="e">
        <f>②内訳!U27</f>
        <v>#DIV/0!</v>
      </c>
      <c r="G28" s="169" t="e">
        <f>IF($G$1="均等割案分",'①報告書(提出）'!R123,②内訳!AC27)</f>
        <v>#DIV/0!</v>
      </c>
      <c r="H28" s="170">
        <v>0</v>
      </c>
      <c r="I28" s="175" t="e">
        <f t="shared" si="2"/>
        <v>#DIV/0!</v>
      </c>
      <c r="J28" s="170">
        <v>0</v>
      </c>
      <c r="K28" s="161" t="e">
        <f t="shared" si="3"/>
        <v>#DIV/0!</v>
      </c>
      <c r="L28" s="182" t="e">
        <f t="shared" si="4"/>
        <v>#DIV/0!</v>
      </c>
    </row>
    <row r="29" spans="1:12" ht="35.1" customHeight="1">
      <c r="A29" s="144">
        <v>21</v>
      </c>
      <c r="B29" s="145">
        <f>②内訳!L28</f>
        <v>0</v>
      </c>
      <c r="C29" s="150">
        <f>②内訳!M28</f>
        <v>0</v>
      </c>
      <c r="D29" s="154">
        <f>②内訳!Q28</f>
        <v>0</v>
      </c>
      <c r="E29" s="161">
        <f t="shared" si="1"/>
        <v>0</v>
      </c>
      <c r="F29" s="165" t="e">
        <f>②内訳!U28</f>
        <v>#DIV/0!</v>
      </c>
      <c r="G29" s="169" t="e">
        <f>IF($G$1="均等割案分",'①報告書(提出）'!R124,②内訳!AC28)</f>
        <v>#DIV/0!</v>
      </c>
      <c r="H29" s="170">
        <v>0</v>
      </c>
      <c r="I29" s="175" t="e">
        <f t="shared" si="2"/>
        <v>#DIV/0!</v>
      </c>
      <c r="J29" s="170">
        <v>0</v>
      </c>
      <c r="K29" s="161" t="e">
        <f t="shared" si="3"/>
        <v>#DIV/0!</v>
      </c>
      <c r="L29" s="182" t="e">
        <f t="shared" si="4"/>
        <v>#DIV/0!</v>
      </c>
    </row>
    <row r="30" spans="1:12" ht="35.1" customHeight="1">
      <c r="A30" s="144">
        <v>22</v>
      </c>
      <c r="B30" s="145">
        <f>②内訳!L29</f>
        <v>0</v>
      </c>
      <c r="C30" s="150">
        <f>②内訳!M29</f>
        <v>0</v>
      </c>
      <c r="D30" s="154">
        <f>②内訳!Q29</f>
        <v>0</v>
      </c>
      <c r="E30" s="161">
        <f t="shared" si="1"/>
        <v>0</v>
      </c>
      <c r="F30" s="165" t="e">
        <f>②内訳!U29</f>
        <v>#DIV/0!</v>
      </c>
      <c r="G30" s="169" t="e">
        <f>IF($G$1="均等割案分",'①報告書(提出）'!R125,②内訳!AC29)</f>
        <v>#DIV/0!</v>
      </c>
      <c r="H30" s="170">
        <v>0</v>
      </c>
      <c r="I30" s="175" t="e">
        <f t="shared" si="2"/>
        <v>#DIV/0!</v>
      </c>
      <c r="J30" s="170">
        <v>0</v>
      </c>
      <c r="K30" s="161" t="e">
        <f t="shared" si="3"/>
        <v>#DIV/0!</v>
      </c>
      <c r="L30" s="182" t="e">
        <f t="shared" si="4"/>
        <v>#DIV/0!</v>
      </c>
    </row>
    <row r="31" spans="1:12" ht="35.1" customHeight="1">
      <c r="A31" s="144">
        <v>23</v>
      </c>
      <c r="B31" s="145">
        <f>②内訳!L30</f>
        <v>0</v>
      </c>
      <c r="C31" s="150">
        <f>②内訳!M30</f>
        <v>0</v>
      </c>
      <c r="D31" s="154">
        <f>②内訳!Q30</f>
        <v>0</v>
      </c>
      <c r="E31" s="161">
        <f t="shared" si="1"/>
        <v>0</v>
      </c>
      <c r="F31" s="165" t="e">
        <f>②内訳!U30</f>
        <v>#DIV/0!</v>
      </c>
      <c r="G31" s="169" t="e">
        <f>IF($G$1="均等割案分",'①報告書(提出）'!R126,②内訳!AC30)</f>
        <v>#DIV/0!</v>
      </c>
      <c r="H31" s="170">
        <v>0</v>
      </c>
      <c r="I31" s="175" t="e">
        <f t="shared" si="2"/>
        <v>#DIV/0!</v>
      </c>
      <c r="J31" s="170">
        <v>0</v>
      </c>
      <c r="K31" s="161" t="e">
        <f t="shared" si="3"/>
        <v>#DIV/0!</v>
      </c>
      <c r="L31" s="182" t="e">
        <f t="shared" si="4"/>
        <v>#DIV/0!</v>
      </c>
    </row>
    <row r="32" spans="1:12" ht="35.1" customHeight="1">
      <c r="A32" s="144">
        <v>24</v>
      </c>
      <c r="B32" s="145">
        <f>②内訳!L31</f>
        <v>0</v>
      </c>
      <c r="C32" s="150">
        <f>②内訳!M31</f>
        <v>0</v>
      </c>
      <c r="D32" s="154">
        <f>②内訳!Q31</f>
        <v>0</v>
      </c>
      <c r="E32" s="161">
        <f t="shared" si="1"/>
        <v>0</v>
      </c>
      <c r="F32" s="165" t="e">
        <f>②内訳!U31</f>
        <v>#DIV/0!</v>
      </c>
      <c r="G32" s="169" t="e">
        <f>IF($G$1="均等割案分",'①報告書(提出）'!R127,②内訳!AC31)</f>
        <v>#DIV/0!</v>
      </c>
      <c r="H32" s="170">
        <v>0</v>
      </c>
      <c r="I32" s="175" t="e">
        <f t="shared" si="2"/>
        <v>#DIV/0!</v>
      </c>
      <c r="J32" s="170">
        <v>0</v>
      </c>
      <c r="K32" s="161" t="e">
        <f t="shared" si="3"/>
        <v>#DIV/0!</v>
      </c>
      <c r="L32" s="182" t="e">
        <f t="shared" si="4"/>
        <v>#DIV/0!</v>
      </c>
    </row>
    <row r="33" spans="1:12" ht="35.1" customHeight="1">
      <c r="A33" s="144">
        <v>25</v>
      </c>
      <c r="B33" s="145">
        <f>②内訳!L32</f>
        <v>0</v>
      </c>
      <c r="C33" s="150">
        <f>②内訳!M32</f>
        <v>0</v>
      </c>
      <c r="D33" s="154">
        <f>②内訳!Q32</f>
        <v>0</v>
      </c>
      <c r="E33" s="161">
        <f t="shared" si="1"/>
        <v>0</v>
      </c>
      <c r="F33" s="165" t="e">
        <f>②内訳!U32</f>
        <v>#DIV/0!</v>
      </c>
      <c r="G33" s="169" t="e">
        <f>IF($G$1="均等割案分",'①報告書(提出）'!R128,②内訳!AC32)</f>
        <v>#DIV/0!</v>
      </c>
      <c r="H33" s="170">
        <v>0</v>
      </c>
      <c r="I33" s="175" t="e">
        <f t="shared" si="2"/>
        <v>#DIV/0!</v>
      </c>
      <c r="J33" s="170">
        <v>0</v>
      </c>
      <c r="K33" s="161" t="e">
        <f t="shared" si="3"/>
        <v>#DIV/0!</v>
      </c>
      <c r="L33" s="182" t="e">
        <f t="shared" si="4"/>
        <v>#DIV/0!</v>
      </c>
    </row>
    <row r="34" spans="1:12" ht="30" customHeight="1">
      <c r="A34" s="144">
        <v>26</v>
      </c>
      <c r="B34" s="145">
        <f>②内訳!L33</f>
        <v>0</v>
      </c>
      <c r="C34" s="150">
        <f>②内訳!M33</f>
        <v>0</v>
      </c>
      <c r="D34" s="154">
        <f>②内訳!Q33</f>
        <v>0</v>
      </c>
      <c r="E34" s="161">
        <f t="shared" si="1"/>
        <v>0</v>
      </c>
      <c r="F34" s="165" t="e">
        <f>②内訳!U33</f>
        <v>#DIV/0!</v>
      </c>
      <c r="G34" s="169" t="e">
        <f>IF($G$1="均等割案分",'①報告書(提出）'!AX104,②内訳!AC33)</f>
        <v>#DIV/0!</v>
      </c>
      <c r="H34" s="170">
        <v>0</v>
      </c>
      <c r="I34" s="175" t="e">
        <f t="shared" si="2"/>
        <v>#DIV/0!</v>
      </c>
      <c r="J34" s="170">
        <v>0</v>
      </c>
      <c r="K34" s="161" t="e">
        <f t="shared" si="3"/>
        <v>#DIV/0!</v>
      </c>
      <c r="L34" s="182" t="e">
        <f t="shared" si="4"/>
        <v>#DIV/0!</v>
      </c>
    </row>
    <row r="35" spans="1:12" ht="34.5" customHeight="1">
      <c r="A35" s="144">
        <v>27</v>
      </c>
      <c r="B35" s="145">
        <f>②内訳!L34</f>
        <v>0</v>
      </c>
      <c r="C35" s="150">
        <f>②内訳!M34</f>
        <v>0</v>
      </c>
      <c r="D35" s="154">
        <f>②内訳!Q34</f>
        <v>0</v>
      </c>
      <c r="E35" s="161">
        <f t="shared" si="1"/>
        <v>0</v>
      </c>
      <c r="F35" s="165" t="e">
        <f>②内訳!U34</f>
        <v>#DIV/0!</v>
      </c>
      <c r="G35" s="169" t="e">
        <f>IF($G$1="均等割案分",'①報告書(提出）'!AX105,②内訳!AC34)</f>
        <v>#DIV/0!</v>
      </c>
      <c r="H35" s="170">
        <v>0</v>
      </c>
      <c r="I35" s="175" t="e">
        <f t="shared" si="2"/>
        <v>#DIV/0!</v>
      </c>
      <c r="J35" s="170">
        <v>0</v>
      </c>
      <c r="K35" s="161" t="e">
        <f t="shared" si="3"/>
        <v>#DIV/0!</v>
      </c>
      <c r="L35" s="182" t="e">
        <f t="shared" si="4"/>
        <v>#DIV/0!</v>
      </c>
    </row>
    <row r="36" spans="1:12" ht="34.5" customHeight="1">
      <c r="A36" s="144">
        <v>28</v>
      </c>
      <c r="B36" s="145">
        <f>②内訳!L35</f>
        <v>0</v>
      </c>
      <c r="C36" s="150">
        <f>②内訳!M35</f>
        <v>0</v>
      </c>
      <c r="D36" s="154">
        <f>②内訳!Q35</f>
        <v>0</v>
      </c>
      <c r="E36" s="161">
        <f t="shared" si="1"/>
        <v>0</v>
      </c>
      <c r="F36" s="165" t="e">
        <f>②内訳!U35</f>
        <v>#DIV/0!</v>
      </c>
      <c r="G36" s="169" t="e">
        <f>IF($G$1="均等割案分",'①報告書(提出）'!AX106,②内訳!AC35)</f>
        <v>#DIV/0!</v>
      </c>
      <c r="H36" s="170">
        <v>0</v>
      </c>
      <c r="I36" s="175" t="e">
        <f t="shared" si="2"/>
        <v>#DIV/0!</v>
      </c>
      <c r="J36" s="170">
        <v>0</v>
      </c>
      <c r="K36" s="161" t="e">
        <f t="shared" si="3"/>
        <v>#DIV/0!</v>
      </c>
      <c r="L36" s="182" t="e">
        <f t="shared" si="4"/>
        <v>#DIV/0!</v>
      </c>
    </row>
    <row r="37" spans="1:12" ht="34.5" customHeight="1">
      <c r="A37" s="144">
        <v>29</v>
      </c>
      <c r="B37" s="145">
        <f>②内訳!L36</f>
        <v>0</v>
      </c>
      <c r="C37" s="150">
        <f>②内訳!M36</f>
        <v>0</v>
      </c>
      <c r="D37" s="154">
        <f>②内訳!Q36</f>
        <v>0</v>
      </c>
      <c r="E37" s="161">
        <f t="shared" si="1"/>
        <v>0</v>
      </c>
      <c r="F37" s="165" t="e">
        <f>②内訳!U36</f>
        <v>#DIV/0!</v>
      </c>
      <c r="G37" s="169" t="e">
        <f>IF($G$1="均等割案分",'①報告書(提出）'!AX107,②内訳!AC36)</f>
        <v>#DIV/0!</v>
      </c>
      <c r="H37" s="170">
        <v>0</v>
      </c>
      <c r="I37" s="175" t="e">
        <f t="shared" si="2"/>
        <v>#DIV/0!</v>
      </c>
      <c r="J37" s="170">
        <v>0</v>
      </c>
      <c r="K37" s="161" t="e">
        <f t="shared" si="3"/>
        <v>#DIV/0!</v>
      </c>
      <c r="L37" s="182" t="e">
        <f t="shared" si="4"/>
        <v>#DIV/0!</v>
      </c>
    </row>
    <row r="38" spans="1:12" ht="34.5" customHeight="1">
      <c r="A38" s="144">
        <v>30</v>
      </c>
      <c r="B38" s="145">
        <f>②内訳!L37</f>
        <v>0</v>
      </c>
      <c r="C38" s="150">
        <f>②内訳!M37</f>
        <v>0</v>
      </c>
      <c r="D38" s="154">
        <f>②内訳!Q37</f>
        <v>0</v>
      </c>
      <c r="E38" s="161">
        <f t="shared" si="1"/>
        <v>0</v>
      </c>
      <c r="F38" s="165" t="e">
        <f>②内訳!U37</f>
        <v>#DIV/0!</v>
      </c>
      <c r="G38" s="169" t="e">
        <f>IF($G$1="均等割案分",'①報告書(提出）'!AX108,②内訳!AC37)</f>
        <v>#DIV/0!</v>
      </c>
      <c r="H38" s="170">
        <v>0</v>
      </c>
      <c r="I38" s="175" t="e">
        <f t="shared" si="2"/>
        <v>#DIV/0!</v>
      </c>
      <c r="J38" s="170">
        <v>0</v>
      </c>
      <c r="K38" s="161" t="e">
        <f t="shared" si="3"/>
        <v>#DIV/0!</v>
      </c>
      <c r="L38" s="182" t="e">
        <f t="shared" si="4"/>
        <v>#DIV/0!</v>
      </c>
    </row>
    <row r="39" spans="1:12" ht="34.5" customHeight="1">
      <c r="A39" s="144">
        <v>31</v>
      </c>
      <c r="B39" s="145">
        <f>②内訳!L38</f>
        <v>0</v>
      </c>
      <c r="C39" s="150">
        <f>②内訳!M38</f>
        <v>0</v>
      </c>
      <c r="D39" s="154">
        <f>②内訳!Q38</f>
        <v>0</v>
      </c>
      <c r="E39" s="161">
        <f t="shared" si="1"/>
        <v>0</v>
      </c>
      <c r="F39" s="165" t="e">
        <f>②内訳!U38</f>
        <v>#DIV/0!</v>
      </c>
      <c r="G39" s="169" t="e">
        <f>IF($G$1="均等割案分",'①報告書(提出）'!AX109,②内訳!AC38)</f>
        <v>#DIV/0!</v>
      </c>
      <c r="H39" s="170">
        <v>0</v>
      </c>
      <c r="I39" s="175" t="e">
        <f t="shared" si="2"/>
        <v>#DIV/0!</v>
      </c>
      <c r="J39" s="170">
        <v>0</v>
      </c>
      <c r="K39" s="161" t="e">
        <f t="shared" si="3"/>
        <v>#DIV/0!</v>
      </c>
      <c r="L39" s="182" t="e">
        <f t="shared" si="4"/>
        <v>#DIV/0!</v>
      </c>
    </row>
    <row r="40" spans="1:12" ht="34.5" customHeight="1">
      <c r="A40" s="144">
        <v>32</v>
      </c>
      <c r="B40" s="145">
        <f>②内訳!L39</f>
        <v>0</v>
      </c>
      <c r="C40" s="150">
        <f>②内訳!M39</f>
        <v>0</v>
      </c>
      <c r="D40" s="154">
        <f>②内訳!Q39</f>
        <v>0</v>
      </c>
      <c r="E40" s="161">
        <f t="shared" si="1"/>
        <v>0</v>
      </c>
      <c r="F40" s="165" t="e">
        <f>②内訳!U39</f>
        <v>#DIV/0!</v>
      </c>
      <c r="G40" s="169" t="e">
        <f>IF($G$1="均等割案分",'①報告書(提出）'!AX110,②内訳!AC39)</f>
        <v>#DIV/0!</v>
      </c>
      <c r="H40" s="170">
        <v>0</v>
      </c>
      <c r="I40" s="169" t="e">
        <f t="shared" si="2"/>
        <v>#DIV/0!</v>
      </c>
      <c r="J40" s="170">
        <v>0</v>
      </c>
      <c r="K40" s="161" t="e">
        <f t="shared" si="3"/>
        <v>#DIV/0!</v>
      </c>
      <c r="L40" s="182" t="e">
        <f t="shared" si="4"/>
        <v>#DIV/0!</v>
      </c>
    </row>
    <row r="41" spans="1:12" ht="34.5" customHeight="1">
      <c r="A41" s="144">
        <v>33</v>
      </c>
      <c r="B41" s="145">
        <f>②内訳!L40</f>
        <v>0</v>
      </c>
      <c r="C41" s="150">
        <f>②内訳!M40</f>
        <v>0</v>
      </c>
      <c r="D41" s="154">
        <f>②内訳!Q40</f>
        <v>0</v>
      </c>
      <c r="E41" s="161">
        <f t="shared" si="1"/>
        <v>0</v>
      </c>
      <c r="F41" s="165" t="e">
        <f>②内訳!U40</f>
        <v>#DIV/0!</v>
      </c>
      <c r="G41" s="169" t="e">
        <f>IF($G$1="均等割案分",'①報告書(提出）'!AX111,②内訳!AC40)</f>
        <v>#DIV/0!</v>
      </c>
      <c r="H41" s="170">
        <v>0</v>
      </c>
      <c r="I41" s="169" t="e">
        <f t="shared" si="2"/>
        <v>#DIV/0!</v>
      </c>
      <c r="J41" s="170">
        <v>0</v>
      </c>
      <c r="K41" s="161" t="e">
        <f t="shared" si="3"/>
        <v>#DIV/0!</v>
      </c>
      <c r="L41" s="182" t="e">
        <f t="shared" si="4"/>
        <v>#DIV/0!</v>
      </c>
    </row>
    <row r="42" spans="1:12" ht="34.5" customHeight="1">
      <c r="A42" s="144">
        <v>34</v>
      </c>
      <c r="B42" s="145">
        <f>②内訳!L41</f>
        <v>0</v>
      </c>
      <c r="C42" s="150">
        <f>②内訳!M41</f>
        <v>0</v>
      </c>
      <c r="D42" s="154">
        <f>②内訳!Q41</f>
        <v>0</v>
      </c>
      <c r="E42" s="161">
        <f t="shared" si="1"/>
        <v>0</v>
      </c>
      <c r="F42" s="165" t="e">
        <f>②内訳!U41</f>
        <v>#DIV/0!</v>
      </c>
      <c r="G42" s="169" t="e">
        <f>IF($G$1="均等割案分",'①報告書(提出）'!AX112,②内訳!AC41)</f>
        <v>#DIV/0!</v>
      </c>
      <c r="H42" s="170">
        <v>0</v>
      </c>
      <c r="I42" s="169" t="e">
        <f t="shared" si="2"/>
        <v>#DIV/0!</v>
      </c>
      <c r="J42" s="170">
        <v>0</v>
      </c>
      <c r="K42" s="161" t="e">
        <f t="shared" si="3"/>
        <v>#DIV/0!</v>
      </c>
      <c r="L42" s="182" t="e">
        <f t="shared" si="4"/>
        <v>#DIV/0!</v>
      </c>
    </row>
    <row r="43" spans="1:12" ht="34.5" customHeight="1">
      <c r="A43" s="144">
        <v>35</v>
      </c>
      <c r="B43" s="145">
        <f>②内訳!L42</f>
        <v>0</v>
      </c>
      <c r="C43" s="150">
        <f>②内訳!M42</f>
        <v>0</v>
      </c>
      <c r="D43" s="154">
        <f>②内訳!Q42</f>
        <v>0</v>
      </c>
      <c r="E43" s="161">
        <f t="shared" si="1"/>
        <v>0</v>
      </c>
      <c r="F43" s="165" t="e">
        <f>②内訳!U42</f>
        <v>#DIV/0!</v>
      </c>
      <c r="G43" s="169" t="e">
        <f>IF($G$1="均等割案分",'①報告書(提出）'!AX113,②内訳!AC42)</f>
        <v>#DIV/0!</v>
      </c>
      <c r="H43" s="170">
        <v>0</v>
      </c>
      <c r="I43" s="169" t="e">
        <f t="shared" si="2"/>
        <v>#DIV/0!</v>
      </c>
      <c r="J43" s="170">
        <v>0</v>
      </c>
      <c r="K43" s="161" t="e">
        <f t="shared" si="3"/>
        <v>#DIV/0!</v>
      </c>
      <c r="L43" s="182" t="e">
        <f t="shared" si="4"/>
        <v>#DIV/0!</v>
      </c>
    </row>
    <row r="44" spans="1:12" ht="34.5" customHeight="1">
      <c r="A44" s="144">
        <v>36</v>
      </c>
      <c r="B44" s="146">
        <f>②内訳!L43</f>
        <v>0</v>
      </c>
      <c r="C44" s="150">
        <f>②内訳!M43</f>
        <v>0</v>
      </c>
      <c r="D44" s="154">
        <f>②内訳!Q43</f>
        <v>0</v>
      </c>
      <c r="E44" s="161">
        <f t="shared" si="1"/>
        <v>0</v>
      </c>
      <c r="F44" s="165" t="e">
        <f>②内訳!U43</f>
        <v>#DIV/0!</v>
      </c>
      <c r="G44" s="169" t="e">
        <f>IF($G$1="均等割案分",'①報告書(提出）'!AX114,②内訳!AC43)</f>
        <v>#DIV/0!</v>
      </c>
      <c r="H44" s="170">
        <v>0</v>
      </c>
      <c r="I44" s="169" t="e">
        <f t="shared" si="2"/>
        <v>#DIV/0!</v>
      </c>
      <c r="J44" s="170">
        <v>0</v>
      </c>
      <c r="K44" s="161" t="e">
        <f t="shared" si="3"/>
        <v>#DIV/0!</v>
      </c>
      <c r="L44" s="182" t="e">
        <f t="shared" si="4"/>
        <v>#DIV/0!</v>
      </c>
    </row>
    <row r="45" spans="1:12" ht="34.5" customHeight="1">
      <c r="A45" s="144">
        <v>37</v>
      </c>
      <c r="B45" s="145">
        <f>②内訳!L44</f>
        <v>0</v>
      </c>
      <c r="C45" s="150">
        <f>②内訳!M44</f>
        <v>0</v>
      </c>
      <c r="D45" s="154">
        <f>②内訳!Q44</f>
        <v>0</v>
      </c>
      <c r="E45" s="161">
        <f t="shared" si="1"/>
        <v>0</v>
      </c>
      <c r="F45" s="165" t="e">
        <f>②内訳!U44</f>
        <v>#DIV/0!</v>
      </c>
      <c r="G45" s="169" t="e">
        <f>IF($G$1="均等割案分",'①報告書(提出）'!AX115,②内訳!AC44)</f>
        <v>#DIV/0!</v>
      </c>
      <c r="H45" s="170">
        <v>0</v>
      </c>
      <c r="I45" s="169" t="e">
        <f t="shared" si="2"/>
        <v>#DIV/0!</v>
      </c>
      <c r="J45" s="170">
        <v>0</v>
      </c>
      <c r="K45" s="161" t="e">
        <f t="shared" si="3"/>
        <v>#DIV/0!</v>
      </c>
      <c r="L45" s="182" t="e">
        <f t="shared" si="4"/>
        <v>#DIV/0!</v>
      </c>
    </row>
    <row r="46" spans="1:12" ht="34.5" customHeight="1">
      <c r="A46" s="144">
        <v>38</v>
      </c>
      <c r="B46" s="145">
        <f>②内訳!L45</f>
        <v>0</v>
      </c>
      <c r="C46" s="150">
        <f>②内訳!M45</f>
        <v>0</v>
      </c>
      <c r="D46" s="154">
        <f>②内訳!Q45</f>
        <v>0</v>
      </c>
      <c r="E46" s="161">
        <f t="shared" si="1"/>
        <v>0</v>
      </c>
      <c r="F46" s="165" t="e">
        <f>②内訳!U45</f>
        <v>#DIV/0!</v>
      </c>
      <c r="G46" s="169" t="e">
        <f>IF($G$1="均等割案分",'①報告書(提出）'!AX116,②内訳!AC45)</f>
        <v>#DIV/0!</v>
      </c>
      <c r="H46" s="170">
        <v>0</v>
      </c>
      <c r="I46" s="169" t="e">
        <f t="shared" si="2"/>
        <v>#DIV/0!</v>
      </c>
      <c r="J46" s="170">
        <v>0</v>
      </c>
      <c r="K46" s="161" t="e">
        <f t="shared" si="3"/>
        <v>#DIV/0!</v>
      </c>
      <c r="L46" s="182" t="e">
        <f t="shared" si="4"/>
        <v>#DIV/0!</v>
      </c>
    </row>
    <row r="47" spans="1:12" ht="34.5" customHeight="1">
      <c r="A47" s="144">
        <v>39</v>
      </c>
      <c r="B47" s="145">
        <f>②内訳!L46</f>
        <v>0</v>
      </c>
      <c r="C47" s="150">
        <f>②内訳!M46</f>
        <v>0</v>
      </c>
      <c r="D47" s="154">
        <f>②内訳!Q46</f>
        <v>0</v>
      </c>
      <c r="E47" s="161">
        <f t="shared" si="1"/>
        <v>0</v>
      </c>
      <c r="F47" s="165" t="e">
        <f>②内訳!U46</f>
        <v>#DIV/0!</v>
      </c>
      <c r="G47" s="169" t="e">
        <f>IF($G$1="均等割案分",'①報告書(提出）'!AX117,②内訳!AC46)</f>
        <v>#DIV/0!</v>
      </c>
      <c r="H47" s="170">
        <v>0</v>
      </c>
      <c r="I47" s="169" t="e">
        <f t="shared" si="2"/>
        <v>#DIV/0!</v>
      </c>
      <c r="J47" s="170">
        <v>0</v>
      </c>
      <c r="K47" s="161" t="e">
        <f t="shared" si="3"/>
        <v>#DIV/0!</v>
      </c>
      <c r="L47" s="182" t="e">
        <f t="shared" si="4"/>
        <v>#DIV/0!</v>
      </c>
    </row>
    <row r="48" spans="1:12" ht="34.5" customHeight="1">
      <c r="A48" s="144">
        <v>40</v>
      </c>
      <c r="B48" s="145">
        <f>②内訳!L47</f>
        <v>0</v>
      </c>
      <c r="C48" s="150">
        <f>②内訳!M47</f>
        <v>0</v>
      </c>
      <c r="D48" s="154">
        <f>②内訳!Q47</f>
        <v>0</v>
      </c>
      <c r="E48" s="161">
        <f t="shared" si="1"/>
        <v>0</v>
      </c>
      <c r="F48" s="165" t="e">
        <f>②内訳!U47</f>
        <v>#DIV/0!</v>
      </c>
      <c r="G48" s="169" t="e">
        <f>IF($G$1="均等割案分",'①報告書(提出）'!AX118,②内訳!AC47)</f>
        <v>#DIV/0!</v>
      </c>
      <c r="H48" s="170">
        <v>0</v>
      </c>
      <c r="I48" s="169" t="e">
        <f t="shared" si="2"/>
        <v>#DIV/0!</v>
      </c>
      <c r="J48" s="170">
        <v>0</v>
      </c>
      <c r="K48" s="161" t="e">
        <f t="shared" si="3"/>
        <v>#DIV/0!</v>
      </c>
      <c r="L48" s="183" t="e">
        <f t="shared" si="4"/>
        <v>#DIV/0!</v>
      </c>
    </row>
    <row r="49" spans="1:12" ht="34.5" customHeight="1">
      <c r="A49" s="144">
        <v>41</v>
      </c>
      <c r="B49" s="145">
        <f>②内訳!L48</f>
        <v>0</v>
      </c>
      <c r="C49" s="150">
        <f>②内訳!M48</f>
        <v>0</v>
      </c>
      <c r="D49" s="154">
        <f>②内訳!Q48</f>
        <v>0</v>
      </c>
      <c r="E49" s="161">
        <f t="shared" si="1"/>
        <v>0</v>
      </c>
      <c r="F49" s="165" t="e">
        <f>②内訳!U48</f>
        <v>#DIV/0!</v>
      </c>
      <c r="G49" s="169" t="e">
        <f>IF($G$1="均等割案分",'①報告書(提出）'!AX119,②内訳!AC48)</f>
        <v>#DIV/0!</v>
      </c>
      <c r="H49" s="170">
        <v>0</v>
      </c>
      <c r="I49" s="169" t="e">
        <f t="shared" si="2"/>
        <v>#DIV/0!</v>
      </c>
      <c r="J49" s="170">
        <v>0</v>
      </c>
      <c r="K49" s="161" t="e">
        <f t="shared" si="3"/>
        <v>#DIV/0!</v>
      </c>
      <c r="L49" s="183" t="e">
        <f t="shared" si="4"/>
        <v>#DIV/0!</v>
      </c>
    </row>
    <row r="50" spans="1:12" ht="34.5" customHeight="1">
      <c r="A50" s="144">
        <v>42</v>
      </c>
      <c r="B50" s="145">
        <f>②内訳!L49</f>
        <v>0</v>
      </c>
      <c r="C50" s="150">
        <f>②内訳!M49</f>
        <v>0</v>
      </c>
      <c r="D50" s="154">
        <f>②内訳!Q49</f>
        <v>0</v>
      </c>
      <c r="E50" s="161">
        <f t="shared" si="1"/>
        <v>0</v>
      </c>
      <c r="F50" s="165" t="e">
        <f>②内訳!U49</f>
        <v>#DIV/0!</v>
      </c>
      <c r="G50" s="169" t="e">
        <f>IF($G$1="均等割案分",'①報告書(提出）'!AX120,②内訳!AC49)</f>
        <v>#DIV/0!</v>
      </c>
      <c r="H50" s="170">
        <v>0</v>
      </c>
      <c r="I50" s="169" t="e">
        <f t="shared" si="2"/>
        <v>#DIV/0!</v>
      </c>
      <c r="J50" s="170">
        <v>0</v>
      </c>
      <c r="K50" s="161" t="e">
        <f t="shared" si="3"/>
        <v>#DIV/0!</v>
      </c>
      <c r="L50" s="183" t="e">
        <f t="shared" si="4"/>
        <v>#DIV/0!</v>
      </c>
    </row>
    <row r="51" spans="1:12" ht="34.5" customHeight="1">
      <c r="A51" s="144">
        <v>43</v>
      </c>
      <c r="B51" s="145">
        <f>②内訳!L50</f>
        <v>0</v>
      </c>
      <c r="C51" s="150">
        <f>②内訳!M50</f>
        <v>0</v>
      </c>
      <c r="D51" s="154">
        <f>②内訳!Q50</f>
        <v>0</v>
      </c>
      <c r="E51" s="161">
        <f t="shared" si="1"/>
        <v>0</v>
      </c>
      <c r="F51" s="165" t="e">
        <f>②内訳!U50</f>
        <v>#DIV/0!</v>
      </c>
      <c r="G51" s="169" t="e">
        <f>IF($G$1="均等割案分",'①報告書(提出）'!AX121,②内訳!AC50)</f>
        <v>#DIV/0!</v>
      </c>
      <c r="H51" s="170">
        <v>0</v>
      </c>
      <c r="I51" s="169" t="e">
        <f t="shared" si="2"/>
        <v>#DIV/0!</v>
      </c>
      <c r="J51" s="170">
        <v>0</v>
      </c>
      <c r="K51" s="161" t="e">
        <f t="shared" si="3"/>
        <v>#DIV/0!</v>
      </c>
      <c r="L51" s="183" t="e">
        <f t="shared" si="4"/>
        <v>#DIV/0!</v>
      </c>
    </row>
    <row r="52" spans="1:12" ht="34.5" customHeight="1">
      <c r="A52" s="144">
        <v>44</v>
      </c>
      <c r="B52" s="145">
        <f>②内訳!L51</f>
        <v>0</v>
      </c>
      <c r="C52" s="150">
        <f>②内訳!M51</f>
        <v>0</v>
      </c>
      <c r="D52" s="154">
        <f>②内訳!Q51</f>
        <v>0</v>
      </c>
      <c r="E52" s="161">
        <f t="shared" si="1"/>
        <v>0</v>
      </c>
      <c r="F52" s="165" t="e">
        <f>②内訳!U51</f>
        <v>#DIV/0!</v>
      </c>
      <c r="G52" s="169" t="e">
        <f>IF($G$1="均等割案分",'①報告書(提出）'!AX122,②内訳!AC51)</f>
        <v>#DIV/0!</v>
      </c>
      <c r="H52" s="170">
        <v>0</v>
      </c>
      <c r="I52" s="169" t="e">
        <f t="shared" si="2"/>
        <v>#DIV/0!</v>
      </c>
      <c r="J52" s="170">
        <v>0</v>
      </c>
      <c r="K52" s="161" t="e">
        <f t="shared" si="3"/>
        <v>#DIV/0!</v>
      </c>
      <c r="L52" s="183" t="e">
        <f t="shared" si="4"/>
        <v>#DIV/0!</v>
      </c>
    </row>
    <row r="53" spans="1:12" ht="34.5" customHeight="1">
      <c r="A53" s="144">
        <v>45</v>
      </c>
      <c r="B53" s="145">
        <f>②内訳!L52</f>
        <v>0</v>
      </c>
      <c r="C53" s="150">
        <f>②内訳!M52</f>
        <v>0</v>
      </c>
      <c r="D53" s="154">
        <f>②内訳!Q52</f>
        <v>0</v>
      </c>
      <c r="E53" s="161">
        <f t="shared" si="1"/>
        <v>0</v>
      </c>
      <c r="F53" s="165" t="e">
        <f>②内訳!U52</f>
        <v>#DIV/0!</v>
      </c>
      <c r="G53" s="169" t="e">
        <f>IF($G$1="均等割案分",'①報告書(提出）'!AX123,②内訳!AC52)</f>
        <v>#DIV/0!</v>
      </c>
      <c r="H53" s="170">
        <v>0</v>
      </c>
      <c r="I53" s="169" t="e">
        <f t="shared" si="2"/>
        <v>#DIV/0!</v>
      </c>
      <c r="J53" s="170">
        <v>0</v>
      </c>
      <c r="K53" s="161" t="e">
        <f t="shared" si="3"/>
        <v>#DIV/0!</v>
      </c>
      <c r="L53" s="183" t="e">
        <f t="shared" si="4"/>
        <v>#DIV/0!</v>
      </c>
    </row>
    <row r="54" spans="1:12" ht="34.5" customHeight="1"/>
    <row r="55" spans="1:12" ht="34.5" customHeight="1"/>
  </sheetData>
  <mergeCells count="13">
    <mergeCell ref="L3:L5"/>
    <mergeCell ref="C5:C6"/>
    <mergeCell ref="D5:D6"/>
    <mergeCell ref="F5:F6"/>
    <mergeCell ref="G5:G6"/>
    <mergeCell ref="H5:H6"/>
    <mergeCell ref="J5:J6"/>
    <mergeCell ref="C3:E3"/>
    <mergeCell ref="F3:K3"/>
    <mergeCell ref="A7:B7"/>
    <mergeCell ref="A8:B8"/>
    <mergeCell ref="A3:A6"/>
    <mergeCell ref="B3:B6"/>
  </mergeCells>
  <phoneticPr fontId="21"/>
  <pageMargins left="0.39370078740157483" right="0.19685039370078741" top="0.37" bottom="0.39370078740157483" header="0.51181102362204722" footer="0.28000000000000003"/>
  <pageSetup paperSize="9" scale="5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9"/>
  </sheetPr>
  <dimension ref="A1:CW449"/>
  <sheetViews>
    <sheetView showZeros="0" view="pageBreakPreview" zoomScale="70" zoomScaleNormal="70" zoomScaleSheetLayoutView="70" workbookViewId="0">
      <selection activeCell="AZ5" sqref="AZ5:BD7"/>
    </sheetView>
  </sheetViews>
  <sheetFormatPr defaultColWidth="2.59765625" defaultRowHeight="14.4"/>
  <cols>
    <col min="1" max="1" width="2.59765625" style="141" bestFit="1"/>
    <col min="2" max="16384" width="2.59765625" style="141"/>
  </cols>
  <sheetData>
    <row r="1" spans="1:101" ht="20.100000000000001" customHeight="1">
      <c r="A1" s="542" t="s">
        <v>351</v>
      </c>
      <c r="B1" s="542"/>
      <c r="C1" s="542"/>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c r="AF1" s="542"/>
      <c r="AG1" s="542"/>
      <c r="AH1" s="542"/>
      <c r="AI1" s="542"/>
      <c r="AJ1" s="542"/>
      <c r="AK1" s="542"/>
      <c r="AL1" s="542"/>
      <c r="AM1" s="542"/>
      <c r="AN1" s="542"/>
      <c r="AO1" s="542"/>
      <c r="AP1" s="542"/>
      <c r="AQ1" s="542"/>
      <c r="AR1" s="542"/>
      <c r="AS1" s="542"/>
      <c r="AT1" s="542"/>
      <c r="AU1" s="542"/>
      <c r="AV1" s="542"/>
      <c r="AW1" s="542"/>
      <c r="AX1" s="542"/>
      <c r="AZ1" s="542" t="s">
        <v>232</v>
      </c>
      <c r="BA1" s="542"/>
      <c r="BB1" s="542"/>
      <c r="BC1" s="542"/>
      <c r="BD1" s="542"/>
      <c r="BE1" s="542"/>
      <c r="BF1" s="542"/>
      <c r="BG1" s="542"/>
      <c r="BH1" s="542"/>
      <c r="BI1" s="542"/>
      <c r="BJ1" s="542"/>
      <c r="BK1" s="542"/>
      <c r="BL1" s="542"/>
      <c r="BM1" s="542"/>
      <c r="BN1" s="542"/>
      <c r="BO1" s="542"/>
      <c r="BP1" s="542"/>
      <c r="BQ1" s="542"/>
      <c r="BR1" s="542"/>
      <c r="BS1" s="542"/>
      <c r="BT1" s="542"/>
      <c r="BU1" s="542"/>
      <c r="BV1" s="542"/>
      <c r="BW1" s="542"/>
      <c r="BX1" s="542"/>
      <c r="BY1" s="542"/>
      <c r="BZ1" s="542"/>
      <c r="CA1" s="542"/>
      <c r="CB1" s="542"/>
      <c r="CC1" s="542"/>
      <c r="CD1" s="542"/>
      <c r="CE1" s="542"/>
      <c r="CF1" s="542"/>
      <c r="CG1" s="542"/>
      <c r="CH1" s="542"/>
      <c r="CI1" s="542"/>
      <c r="CJ1" s="542"/>
      <c r="CK1" s="542"/>
      <c r="CL1" s="542"/>
      <c r="CM1" s="542"/>
      <c r="CN1" s="542"/>
      <c r="CO1" s="542"/>
      <c r="CP1" s="542"/>
      <c r="CQ1" s="542"/>
      <c r="CR1" s="542"/>
      <c r="CS1" s="542"/>
      <c r="CT1" s="542"/>
      <c r="CU1" s="542"/>
      <c r="CV1" s="542"/>
      <c r="CW1" s="542"/>
    </row>
    <row r="2" spans="1:101" ht="20.100000000000001" customHeight="1">
      <c r="AK2" s="186" t="s">
        <v>126</v>
      </c>
      <c r="AL2" s="543" t="s">
        <v>159</v>
      </c>
      <c r="AM2" s="543"/>
      <c r="AN2" s="543"/>
      <c r="AO2" s="184" t="s">
        <v>138</v>
      </c>
      <c r="AP2" s="473" t="str">
        <f>'①報告書(提出）'!U5&amp;"集落協定"</f>
        <v>集落協定</v>
      </c>
      <c r="AQ2" s="473"/>
      <c r="AR2" s="473"/>
      <c r="AS2" s="473"/>
      <c r="AT2" s="473"/>
      <c r="AU2" s="473"/>
      <c r="AV2" s="473"/>
      <c r="AW2" s="473"/>
      <c r="AX2" s="141" t="s">
        <v>137</v>
      </c>
      <c r="CJ2" s="186" t="s">
        <v>126</v>
      </c>
      <c r="CK2" s="543" t="s">
        <v>159</v>
      </c>
      <c r="CL2" s="543"/>
      <c r="CM2" s="543"/>
      <c r="CN2" s="184" t="s">
        <v>138</v>
      </c>
      <c r="CO2" s="473" t="str">
        <f>$AP$2</f>
        <v>集落協定</v>
      </c>
      <c r="CP2" s="473"/>
      <c r="CQ2" s="473"/>
      <c r="CR2" s="473"/>
      <c r="CS2" s="473"/>
      <c r="CT2" s="473"/>
      <c r="CU2" s="473"/>
      <c r="CV2" s="473"/>
      <c r="CW2" s="141" t="s">
        <v>137</v>
      </c>
    </row>
    <row r="3" spans="1:101" ht="20.100000000000001" customHeight="1">
      <c r="AK3" s="186" t="s">
        <v>126</v>
      </c>
      <c r="AL3" s="544" t="s">
        <v>164</v>
      </c>
      <c r="AM3" s="544"/>
      <c r="AN3" s="544"/>
      <c r="AO3" s="544"/>
      <c r="AP3" s="544"/>
      <c r="AQ3" s="184" t="s">
        <v>135</v>
      </c>
      <c r="AR3" s="545">
        <f>②内訳!L8</f>
        <v>0</v>
      </c>
      <c r="AS3" s="545"/>
      <c r="AT3" s="545"/>
      <c r="AU3" s="545"/>
      <c r="AV3" s="545"/>
      <c r="AW3" s="545"/>
      <c r="AX3" s="141" t="s">
        <v>137</v>
      </c>
      <c r="CJ3" s="186" t="s">
        <v>126</v>
      </c>
      <c r="CK3" s="544" t="s">
        <v>164</v>
      </c>
      <c r="CL3" s="544"/>
      <c r="CM3" s="544"/>
      <c r="CN3" s="544"/>
      <c r="CO3" s="544"/>
      <c r="CP3" s="184" t="s">
        <v>135</v>
      </c>
      <c r="CQ3" s="545">
        <f>②内訳!L35</f>
        <v>0</v>
      </c>
      <c r="CR3" s="545"/>
      <c r="CS3" s="545"/>
      <c r="CT3" s="545"/>
      <c r="CU3" s="545"/>
      <c r="CV3" s="545"/>
      <c r="CW3" s="141" t="s">
        <v>137</v>
      </c>
    </row>
    <row r="4" spans="1:101" ht="18" customHeight="1">
      <c r="A4" s="546" t="s">
        <v>13</v>
      </c>
      <c r="B4" s="547"/>
      <c r="C4" s="547"/>
      <c r="D4" s="547"/>
      <c r="E4" s="547"/>
      <c r="F4" s="548" t="s">
        <v>21</v>
      </c>
      <c r="G4" s="547"/>
      <c r="H4" s="547"/>
      <c r="I4" s="547"/>
      <c r="J4" s="549"/>
      <c r="K4" s="547" t="s">
        <v>61</v>
      </c>
      <c r="L4" s="547"/>
      <c r="M4" s="547"/>
      <c r="N4" s="547"/>
      <c r="O4" s="550"/>
      <c r="P4" s="546" t="s">
        <v>313</v>
      </c>
      <c r="Q4" s="547"/>
      <c r="R4" s="547"/>
      <c r="S4" s="547"/>
      <c r="T4" s="547"/>
      <c r="U4" s="547"/>
      <c r="V4" s="547"/>
      <c r="W4" s="547"/>
      <c r="X4" s="547"/>
      <c r="Y4" s="547"/>
      <c r="Z4" s="547"/>
      <c r="AA4" s="547"/>
      <c r="AB4" s="547"/>
      <c r="AC4" s="547"/>
      <c r="AD4" s="551"/>
      <c r="AE4" s="548" t="s">
        <v>147</v>
      </c>
      <c r="AF4" s="547"/>
      <c r="AG4" s="547"/>
      <c r="AH4" s="547"/>
      <c r="AI4" s="551"/>
      <c r="AJ4" s="548" t="s">
        <v>436</v>
      </c>
      <c r="AK4" s="547"/>
      <c r="AL4" s="547"/>
      <c r="AM4" s="547"/>
      <c r="AN4" s="549"/>
      <c r="AO4" s="547" t="s">
        <v>289</v>
      </c>
      <c r="AP4" s="547"/>
      <c r="AQ4" s="547"/>
      <c r="AR4" s="547"/>
      <c r="AS4" s="547"/>
      <c r="AT4" s="523" t="s">
        <v>413</v>
      </c>
      <c r="AU4" s="584"/>
      <c r="AV4" s="584"/>
      <c r="AW4" s="584"/>
      <c r="AX4" s="585"/>
      <c r="AZ4" s="546" t="s">
        <v>13</v>
      </c>
      <c r="BA4" s="547"/>
      <c r="BB4" s="547"/>
      <c r="BC4" s="547"/>
      <c r="BD4" s="547"/>
      <c r="BE4" s="548" t="s">
        <v>21</v>
      </c>
      <c r="BF4" s="547"/>
      <c r="BG4" s="547"/>
      <c r="BH4" s="547"/>
      <c r="BI4" s="549"/>
      <c r="BJ4" s="547" t="s">
        <v>61</v>
      </c>
      <c r="BK4" s="547"/>
      <c r="BL4" s="547"/>
      <c r="BM4" s="547"/>
      <c r="BN4" s="550"/>
      <c r="BO4" s="546" t="s">
        <v>313</v>
      </c>
      <c r="BP4" s="547"/>
      <c r="BQ4" s="547"/>
      <c r="BR4" s="547"/>
      <c r="BS4" s="547"/>
      <c r="BT4" s="547"/>
      <c r="BU4" s="547"/>
      <c r="BV4" s="547"/>
      <c r="BW4" s="547"/>
      <c r="BX4" s="547"/>
      <c r="BY4" s="547"/>
      <c r="BZ4" s="547"/>
      <c r="CA4" s="547"/>
      <c r="CB4" s="547"/>
      <c r="CC4" s="551"/>
      <c r="CD4" s="548" t="s">
        <v>147</v>
      </c>
      <c r="CE4" s="547"/>
      <c r="CF4" s="547"/>
      <c r="CG4" s="547"/>
      <c r="CH4" s="551"/>
      <c r="CI4" s="548" t="s">
        <v>436</v>
      </c>
      <c r="CJ4" s="547"/>
      <c r="CK4" s="547"/>
      <c r="CL4" s="547"/>
      <c r="CM4" s="549"/>
      <c r="CN4" s="547" t="s">
        <v>289</v>
      </c>
      <c r="CO4" s="547"/>
      <c r="CP4" s="547"/>
      <c r="CQ4" s="547"/>
      <c r="CR4" s="547"/>
      <c r="CS4" s="523" t="s">
        <v>413</v>
      </c>
      <c r="CT4" s="584"/>
      <c r="CU4" s="584"/>
      <c r="CV4" s="584"/>
      <c r="CW4" s="585"/>
    </row>
    <row r="5" spans="1:101" ht="18" customHeight="1">
      <c r="A5" s="586" t="s">
        <v>256</v>
      </c>
      <c r="B5" s="542"/>
      <c r="C5" s="542"/>
      <c r="D5" s="542"/>
      <c r="E5" s="588"/>
      <c r="F5" s="589" t="s">
        <v>438</v>
      </c>
      <c r="G5" s="590"/>
      <c r="H5" s="590"/>
      <c r="I5" s="590"/>
      <c r="J5" s="591"/>
      <c r="K5" s="590" t="s">
        <v>115</v>
      </c>
      <c r="L5" s="590"/>
      <c r="M5" s="590"/>
      <c r="N5" s="590"/>
      <c r="O5" s="595"/>
      <c r="P5" s="596" t="s">
        <v>202</v>
      </c>
      <c r="Q5" s="597"/>
      <c r="R5" s="597"/>
      <c r="S5" s="597"/>
      <c r="T5" s="598"/>
      <c r="U5" s="552" t="s">
        <v>308</v>
      </c>
      <c r="V5" s="553"/>
      <c r="W5" s="553"/>
      <c r="X5" s="553"/>
      <c r="Y5" s="554"/>
      <c r="Z5" s="552" t="s">
        <v>348</v>
      </c>
      <c r="AA5" s="553"/>
      <c r="AB5" s="553"/>
      <c r="AC5" s="553"/>
      <c r="AD5" s="554"/>
      <c r="AE5" s="602" t="s">
        <v>442</v>
      </c>
      <c r="AF5" s="542"/>
      <c r="AG5" s="542"/>
      <c r="AH5" s="542"/>
      <c r="AI5" s="588"/>
      <c r="AJ5" s="602" t="s">
        <v>449</v>
      </c>
      <c r="AK5" s="542"/>
      <c r="AL5" s="542"/>
      <c r="AM5" s="542"/>
      <c r="AN5" s="603"/>
      <c r="AO5" s="542" t="s">
        <v>117</v>
      </c>
      <c r="AP5" s="542"/>
      <c r="AQ5" s="542"/>
      <c r="AR5" s="542"/>
      <c r="AS5" s="587"/>
      <c r="AT5" s="586"/>
      <c r="AU5" s="542"/>
      <c r="AV5" s="542"/>
      <c r="AW5" s="542"/>
      <c r="AX5" s="587"/>
      <c r="AZ5" s="586" t="s">
        <v>256</v>
      </c>
      <c r="BA5" s="542"/>
      <c r="BB5" s="542"/>
      <c r="BC5" s="542"/>
      <c r="BD5" s="588"/>
      <c r="BE5" s="589" t="s">
        <v>438</v>
      </c>
      <c r="BF5" s="590"/>
      <c r="BG5" s="590"/>
      <c r="BH5" s="590"/>
      <c r="BI5" s="591"/>
      <c r="BJ5" s="590" t="s">
        <v>115</v>
      </c>
      <c r="BK5" s="590"/>
      <c r="BL5" s="590"/>
      <c r="BM5" s="590"/>
      <c r="BN5" s="595"/>
      <c r="BO5" s="596" t="s">
        <v>202</v>
      </c>
      <c r="BP5" s="597"/>
      <c r="BQ5" s="597"/>
      <c r="BR5" s="597"/>
      <c r="BS5" s="598"/>
      <c r="BT5" s="552" t="s">
        <v>308</v>
      </c>
      <c r="BU5" s="553"/>
      <c r="BV5" s="553"/>
      <c r="BW5" s="553"/>
      <c r="BX5" s="554"/>
      <c r="BY5" s="552" t="s">
        <v>348</v>
      </c>
      <c r="BZ5" s="553"/>
      <c r="CA5" s="553"/>
      <c r="CB5" s="553"/>
      <c r="CC5" s="554"/>
      <c r="CD5" s="602" t="s">
        <v>442</v>
      </c>
      <c r="CE5" s="542"/>
      <c r="CF5" s="542"/>
      <c r="CG5" s="542"/>
      <c r="CH5" s="588"/>
      <c r="CI5" s="602" t="s">
        <v>449</v>
      </c>
      <c r="CJ5" s="542"/>
      <c r="CK5" s="542"/>
      <c r="CL5" s="542"/>
      <c r="CM5" s="603"/>
      <c r="CN5" s="542" t="s">
        <v>117</v>
      </c>
      <c r="CO5" s="542"/>
      <c r="CP5" s="542"/>
      <c r="CQ5" s="542"/>
      <c r="CR5" s="587"/>
      <c r="CS5" s="586"/>
      <c r="CT5" s="542"/>
      <c r="CU5" s="542"/>
      <c r="CV5" s="542"/>
      <c r="CW5" s="587"/>
    </row>
    <row r="6" spans="1:101" ht="18" customHeight="1">
      <c r="A6" s="586"/>
      <c r="B6" s="542"/>
      <c r="C6" s="542"/>
      <c r="D6" s="542"/>
      <c r="E6" s="588"/>
      <c r="F6" s="589"/>
      <c r="G6" s="590"/>
      <c r="H6" s="590"/>
      <c r="I6" s="590"/>
      <c r="J6" s="591"/>
      <c r="K6" s="590"/>
      <c r="L6" s="590"/>
      <c r="M6" s="590"/>
      <c r="N6" s="590"/>
      <c r="O6" s="595"/>
      <c r="P6" s="596"/>
      <c r="Q6" s="597"/>
      <c r="R6" s="597"/>
      <c r="S6" s="597"/>
      <c r="T6" s="598"/>
      <c r="U6" s="605" t="s">
        <v>296</v>
      </c>
      <c r="V6" s="606"/>
      <c r="W6" s="606"/>
      <c r="X6" s="606"/>
      <c r="Y6" s="607"/>
      <c r="Z6" s="606" t="s">
        <v>450</v>
      </c>
      <c r="AA6" s="606"/>
      <c r="AB6" s="606"/>
      <c r="AC6" s="606"/>
      <c r="AD6" s="606"/>
      <c r="AE6" s="602"/>
      <c r="AF6" s="542"/>
      <c r="AG6" s="542"/>
      <c r="AH6" s="542"/>
      <c r="AI6" s="588"/>
      <c r="AJ6" s="602"/>
      <c r="AK6" s="542"/>
      <c r="AL6" s="542"/>
      <c r="AM6" s="542"/>
      <c r="AN6" s="603"/>
      <c r="AO6" s="542"/>
      <c r="AP6" s="542"/>
      <c r="AQ6" s="542"/>
      <c r="AR6" s="542"/>
      <c r="AS6" s="587"/>
      <c r="AT6" s="586"/>
      <c r="AU6" s="542"/>
      <c r="AV6" s="542"/>
      <c r="AW6" s="542"/>
      <c r="AX6" s="587"/>
      <c r="AZ6" s="586"/>
      <c r="BA6" s="542"/>
      <c r="BB6" s="542"/>
      <c r="BC6" s="542"/>
      <c r="BD6" s="588"/>
      <c r="BE6" s="589"/>
      <c r="BF6" s="590"/>
      <c r="BG6" s="590"/>
      <c r="BH6" s="590"/>
      <c r="BI6" s="591"/>
      <c r="BJ6" s="590"/>
      <c r="BK6" s="590"/>
      <c r="BL6" s="590"/>
      <c r="BM6" s="590"/>
      <c r="BN6" s="595"/>
      <c r="BO6" s="596"/>
      <c r="BP6" s="597"/>
      <c r="BQ6" s="597"/>
      <c r="BR6" s="597"/>
      <c r="BS6" s="598"/>
      <c r="BT6" s="605" t="s">
        <v>296</v>
      </c>
      <c r="BU6" s="606"/>
      <c r="BV6" s="606"/>
      <c r="BW6" s="606"/>
      <c r="BX6" s="607"/>
      <c r="BY6" s="606" t="s">
        <v>450</v>
      </c>
      <c r="BZ6" s="606"/>
      <c r="CA6" s="606"/>
      <c r="CB6" s="606"/>
      <c r="CC6" s="606"/>
      <c r="CD6" s="602"/>
      <c r="CE6" s="542"/>
      <c r="CF6" s="542"/>
      <c r="CG6" s="542"/>
      <c r="CH6" s="588"/>
      <c r="CI6" s="602"/>
      <c r="CJ6" s="542"/>
      <c r="CK6" s="542"/>
      <c r="CL6" s="542"/>
      <c r="CM6" s="603"/>
      <c r="CN6" s="542"/>
      <c r="CO6" s="542"/>
      <c r="CP6" s="542"/>
      <c r="CQ6" s="542"/>
      <c r="CR6" s="587"/>
      <c r="CS6" s="586"/>
      <c r="CT6" s="542"/>
      <c r="CU6" s="542"/>
      <c r="CV6" s="542"/>
      <c r="CW6" s="587"/>
    </row>
    <row r="7" spans="1:101" ht="18" customHeight="1">
      <c r="A7" s="559"/>
      <c r="B7" s="555"/>
      <c r="C7" s="555"/>
      <c r="D7" s="555"/>
      <c r="E7" s="558"/>
      <c r="F7" s="592"/>
      <c r="G7" s="593"/>
      <c r="H7" s="593"/>
      <c r="I7" s="593"/>
      <c r="J7" s="594"/>
      <c r="K7" s="555" t="s">
        <v>445</v>
      </c>
      <c r="L7" s="555"/>
      <c r="M7" s="555"/>
      <c r="N7" s="555"/>
      <c r="O7" s="556"/>
      <c r="P7" s="599"/>
      <c r="Q7" s="600"/>
      <c r="R7" s="600"/>
      <c r="S7" s="600"/>
      <c r="T7" s="601"/>
      <c r="U7" s="608"/>
      <c r="V7" s="609"/>
      <c r="W7" s="609"/>
      <c r="X7" s="609"/>
      <c r="Y7" s="610"/>
      <c r="Z7" s="609"/>
      <c r="AA7" s="609"/>
      <c r="AB7" s="609"/>
      <c r="AC7" s="609"/>
      <c r="AD7" s="609"/>
      <c r="AE7" s="557" t="s">
        <v>272</v>
      </c>
      <c r="AF7" s="555"/>
      <c r="AG7" s="555"/>
      <c r="AH7" s="555"/>
      <c r="AI7" s="558"/>
      <c r="AJ7" s="557"/>
      <c r="AK7" s="555"/>
      <c r="AL7" s="555"/>
      <c r="AM7" s="555"/>
      <c r="AN7" s="604"/>
      <c r="AO7" s="555" t="s">
        <v>352</v>
      </c>
      <c r="AP7" s="555"/>
      <c r="AQ7" s="555"/>
      <c r="AR7" s="555"/>
      <c r="AS7" s="555"/>
      <c r="AT7" s="559" t="s">
        <v>446</v>
      </c>
      <c r="AU7" s="555"/>
      <c r="AV7" s="555"/>
      <c r="AW7" s="555"/>
      <c r="AX7" s="556"/>
      <c r="AZ7" s="559"/>
      <c r="BA7" s="555"/>
      <c r="BB7" s="555"/>
      <c r="BC7" s="555"/>
      <c r="BD7" s="558"/>
      <c r="BE7" s="592"/>
      <c r="BF7" s="593"/>
      <c r="BG7" s="593"/>
      <c r="BH7" s="593"/>
      <c r="BI7" s="594"/>
      <c r="BJ7" s="555" t="s">
        <v>445</v>
      </c>
      <c r="BK7" s="555"/>
      <c r="BL7" s="555"/>
      <c r="BM7" s="555"/>
      <c r="BN7" s="556"/>
      <c r="BO7" s="599"/>
      <c r="BP7" s="600"/>
      <c r="BQ7" s="600"/>
      <c r="BR7" s="600"/>
      <c r="BS7" s="601"/>
      <c r="BT7" s="608"/>
      <c r="BU7" s="609"/>
      <c r="BV7" s="609"/>
      <c r="BW7" s="609"/>
      <c r="BX7" s="610"/>
      <c r="BY7" s="609"/>
      <c r="BZ7" s="609"/>
      <c r="CA7" s="609"/>
      <c r="CB7" s="609"/>
      <c r="CC7" s="609"/>
      <c r="CD7" s="557" t="s">
        <v>272</v>
      </c>
      <c r="CE7" s="555"/>
      <c r="CF7" s="555"/>
      <c r="CG7" s="555"/>
      <c r="CH7" s="558"/>
      <c r="CI7" s="557"/>
      <c r="CJ7" s="555"/>
      <c r="CK7" s="555"/>
      <c r="CL7" s="555"/>
      <c r="CM7" s="604"/>
      <c r="CN7" s="555" t="s">
        <v>352</v>
      </c>
      <c r="CO7" s="555"/>
      <c r="CP7" s="555"/>
      <c r="CQ7" s="555"/>
      <c r="CR7" s="555"/>
      <c r="CS7" s="559" t="s">
        <v>446</v>
      </c>
      <c r="CT7" s="555"/>
      <c r="CU7" s="555"/>
      <c r="CV7" s="555"/>
      <c r="CW7" s="556"/>
    </row>
    <row r="8" spans="1:101" s="142" customFormat="1">
      <c r="A8" s="560" t="s">
        <v>267</v>
      </c>
      <c r="B8" s="561"/>
      <c r="C8" s="561"/>
      <c r="D8" s="561"/>
      <c r="E8" s="562"/>
      <c r="F8" s="563" t="s">
        <v>267</v>
      </c>
      <c r="G8" s="561"/>
      <c r="H8" s="561"/>
      <c r="I8" s="561"/>
      <c r="J8" s="564"/>
      <c r="K8" s="561" t="s">
        <v>267</v>
      </c>
      <c r="L8" s="561"/>
      <c r="M8" s="561"/>
      <c r="N8" s="561"/>
      <c r="O8" s="565"/>
      <c r="P8" s="561" t="s">
        <v>267</v>
      </c>
      <c r="Q8" s="561"/>
      <c r="R8" s="561"/>
      <c r="S8" s="561"/>
      <c r="T8" s="561"/>
      <c r="U8" s="563" t="s">
        <v>267</v>
      </c>
      <c r="V8" s="561"/>
      <c r="W8" s="561"/>
      <c r="X8" s="561"/>
      <c r="Y8" s="562"/>
      <c r="Z8" s="561" t="s">
        <v>267</v>
      </c>
      <c r="AA8" s="561"/>
      <c r="AB8" s="561"/>
      <c r="AC8" s="561"/>
      <c r="AD8" s="561"/>
      <c r="AE8" s="563" t="s">
        <v>267</v>
      </c>
      <c r="AF8" s="561"/>
      <c r="AG8" s="561"/>
      <c r="AH8" s="561"/>
      <c r="AI8" s="562"/>
      <c r="AJ8" s="563" t="s">
        <v>267</v>
      </c>
      <c r="AK8" s="561"/>
      <c r="AL8" s="561"/>
      <c r="AM8" s="561"/>
      <c r="AN8" s="564"/>
      <c r="AO8" s="561" t="s">
        <v>267</v>
      </c>
      <c r="AP8" s="561"/>
      <c r="AQ8" s="561"/>
      <c r="AR8" s="561"/>
      <c r="AS8" s="561"/>
      <c r="AT8" s="560" t="s">
        <v>267</v>
      </c>
      <c r="AU8" s="561"/>
      <c r="AV8" s="561"/>
      <c r="AW8" s="561"/>
      <c r="AX8" s="565"/>
      <c r="AZ8" s="560" t="s">
        <v>267</v>
      </c>
      <c r="BA8" s="561"/>
      <c r="BB8" s="561"/>
      <c r="BC8" s="561"/>
      <c r="BD8" s="562"/>
      <c r="BE8" s="563" t="s">
        <v>267</v>
      </c>
      <c r="BF8" s="561"/>
      <c r="BG8" s="561"/>
      <c r="BH8" s="561"/>
      <c r="BI8" s="564"/>
      <c r="BJ8" s="561" t="s">
        <v>267</v>
      </c>
      <c r="BK8" s="561"/>
      <c r="BL8" s="561"/>
      <c r="BM8" s="561"/>
      <c r="BN8" s="565"/>
      <c r="BO8" s="561" t="s">
        <v>267</v>
      </c>
      <c r="BP8" s="561"/>
      <c r="BQ8" s="561"/>
      <c r="BR8" s="561"/>
      <c r="BS8" s="561"/>
      <c r="BT8" s="563" t="s">
        <v>267</v>
      </c>
      <c r="BU8" s="561"/>
      <c r="BV8" s="561"/>
      <c r="BW8" s="561"/>
      <c r="BX8" s="562"/>
      <c r="BY8" s="561" t="s">
        <v>267</v>
      </c>
      <c r="BZ8" s="561"/>
      <c r="CA8" s="561"/>
      <c r="CB8" s="561"/>
      <c r="CC8" s="561"/>
      <c r="CD8" s="563" t="s">
        <v>267</v>
      </c>
      <c r="CE8" s="561"/>
      <c r="CF8" s="561"/>
      <c r="CG8" s="561"/>
      <c r="CH8" s="562"/>
      <c r="CI8" s="563" t="s">
        <v>267</v>
      </c>
      <c r="CJ8" s="561"/>
      <c r="CK8" s="561"/>
      <c r="CL8" s="561"/>
      <c r="CM8" s="564"/>
      <c r="CN8" s="561" t="s">
        <v>267</v>
      </c>
      <c r="CO8" s="561"/>
      <c r="CP8" s="561"/>
      <c r="CQ8" s="561"/>
      <c r="CR8" s="561"/>
      <c r="CS8" s="560" t="s">
        <v>267</v>
      </c>
      <c r="CT8" s="561"/>
      <c r="CU8" s="561"/>
      <c r="CV8" s="561"/>
      <c r="CW8" s="565"/>
    </row>
    <row r="9" spans="1:101" ht="24.9" customHeight="1">
      <c r="A9" s="566">
        <f>'③細目表（提出）'!C9</f>
        <v>0</v>
      </c>
      <c r="B9" s="567"/>
      <c r="C9" s="567"/>
      <c r="D9" s="567"/>
      <c r="E9" s="568"/>
      <c r="F9" s="569">
        <f>'③細目表（提出）'!D9</f>
        <v>0</v>
      </c>
      <c r="G9" s="567"/>
      <c r="H9" s="567"/>
      <c r="I9" s="567"/>
      <c r="J9" s="570"/>
      <c r="K9" s="571">
        <f>A9+F9</f>
        <v>0</v>
      </c>
      <c r="L9" s="567"/>
      <c r="M9" s="567"/>
      <c r="N9" s="567"/>
      <c r="O9" s="572"/>
      <c r="P9" s="571" t="e">
        <f>'③細目表（提出）'!F9</f>
        <v>#DIV/0!</v>
      </c>
      <c r="Q9" s="567"/>
      <c r="R9" s="567"/>
      <c r="S9" s="567"/>
      <c r="T9" s="567"/>
      <c r="U9" s="573" t="e">
        <f>'③細目表（提出）'!G9</f>
        <v>#DIV/0!</v>
      </c>
      <c r="V9" s="574"/>
      <c r="W9" s="574"/>
      <c r="X9" s="574"/>
      <c r="Y9" s="575"/>
      <c r="Z9" s="567">
        <f>'③細目表（提出）'!H9</f>
        <v>0</v>
      </c>
      <c r="AA9" s="567"/>
      <c r="AB9" s="567"/>
      <c r="AC9" s="567"/>
      <c r="AD9" s="567"/>
      <c r="AE9" s="569" t="e">
        <f>P9-U9-Z9</f>
        <v>#DIV/0!</v>
      </c>
      <c r="AF9" s="567"/>
      <c r="AG9" s="567"/>
      <c r="AH9" s="567"/>
      <c r="AI9" s="568"/>
      <c r="AJ9" s="576">
        <f>'③細目表（提出）'!J9</f>
        <v>0</v>
      </c>
      <c r="AK9" s="567"/>
      <c r="AL9" s="567"/>
      <c r="AM9" s="567"/>
      <c r="AN9" s="570"/>
      <c r="AO9" s="571" t="e">
        <f>AE9+AJ9</f>
        <v>#DIV/0!</v>
      </c>
      <c r="AP9" s="567"/>
      <c r="AQ9" s="567"/>
      <c r="AR9" s="567"/>
      <c r="AS9" s="567"/>
      <c r="AT9" s="566" t="e">
        <f>K9-AO9</f>
        <v>#DIV/0!</v>
      </c>
      <c r="AU9" s="567"/>
      <c r="AV9" s="567"/>
      <c r="AW9" s="567"/>
      <c r="AX9" s="572"/>
      <c r="AZ9" s="566">
        <f>'③細目表（提出）'!C36</f>
        <v>0</v>
      </c>
      <c r="BA9" s="567"/>
      <c r="BB9" s="567"/>
      <c r="BC9" s="567"/>
      <c r="BD9" s="568"/>
      <c r="BE9" s="569">
        <f>'③細目表（提出）'!D36</f>
        <v>0</v>
      </c>
      <c r="BF9" s="571"/>
      <c r="BG9" s="571"/>
      <c r="BH9" s="571"/>
      <c r="BI9" s="577"/>
      <c r="BJ9" s="571">
        <f>AZ9+BE9</f>
        <v>0</v>
      </c>
      <c r="BK9" s="571"/>
      <c r="BL9" s="571"/>
      <c r="BM9" s="571"/>
      <c r="BN9" s="578"/>
      <c r="BO9" s="571" t="e">
        <f>'③細目表（提出）'!F36</f>
        <v>#DIV/0!</v>
      </c>
      <c r="BP9" s="571"/>
      <c r="BQ9" s="571"/>
      <c r="BR9" s="571"/>
      <c r="BS9" s="571"/>
      <c r="BT9" s="569" t="e">
        <f>'③細目表（提出）'!G36</f>
        <v>#DIV/0!</v>
      </c>
      <c r="BU9" s="571"/>
      <c r="BV9" s="571"/>
      <c r="BW9" s="571"/>
      <c r="BX9" s="579"/>
      <c r="BY9" s="571">
        <f>'③細目表（提出）'!H36</f>
        <v>0</v>
      </c>
      <c r="BZ9" s="571"/>
      <c r="CA9" s="571"/>
      <c r="CB9" s="571"/>
      <c r="CC9" s="571"/>
      <c r="CD9" s="569" t="e">
        <f>BO9-BT9-BY9</f>
        <v>#DIV/0!</v>
      </c>
      <c r="CE9" s="571"/>
      <c r="CF9" s="571"/>
      <c r="CG9" s="571"/>
      <c r="CH9" s="579"/>
      <c r="CI9" s="569">
        <f>'③細目表（提出）'!J36</f>
        <v>0</v>
      </c>
      <c r="CJ9" s="571"/>
      <c r="CK9" s="571"/>
      <c r="CL9" s="571"/>
      <c r="CM9" s="577"/>
      <c r="CN9" s="571" t="e">
        <f>CD9+CI9</f>
        <v>#DIV/0!</v>
      </c>
      <c r="CO9" s="571"/>
      <c r="CP9" s="571"/>
      <c r="CQ9" s="571"/>
      <c r="CR9" s="571"/>
      <c r="CS9" s="566" t="e">
        <f>BJ9-CN9</f>
        <v>#DIV/0!</v>
      </c>
      <c r="CT9" s="571"/>
      <c r="CU9" s="571"/>
      <c r="CV9" s="571"/>
      <c r="CW9" s="578"/>
    </row>
    <row r="10" spans="1:101">
      <c r="A10" s="185" t="s">
        <v>451</v>
      </c>
      <c r="B10" s="185"/>
      <c r="C10" s="185"/>
      <c r="D10" s="185"/>
      <c r="E10" s="185"/>
      <c r="F10" s="185"/>
      <c r="G10" s="185"/>
      <c r="H10" s="185"/>
      <c r="I10" s="185"/>
      <c r="J10" s="185"/>
      <c r="K10" s="185"/>
      <c r="L10" s="185"/>
      <c r="M10" s="185"/>
      <c r="N10" s="185"/>
      <c r="O10" s="185"/>
      <c r="P10" s="185"/>
      <c r="Q10" s="185"/>
      <c r="R10" s="185"/>
      <c r="S10" s="185"/>
      <c r="T10" s="185"/>
      <c r="U10" s="185"/>
      <c r="V10" s="185"/>
      <c r="W10" s="185"/>
      <c r="X10" s="185"/>
      <c r="Y10" s="185"/>
      <c r="Z10" s="185"/>
      <c r="AA10" s="185"/>
      <c r="AB10" s="185"/>
      <c r="AC10" s="185"/>
      <c r="AD10" s="185"/>
      <c r="AE10" s="185"/>
      <c r="AF10" s="185"/>
      <c r="AG10" s="185"/>
      <c r="AH10" s="185"/>
      <c r="AI10" s="185"/>
      <c r="AJ10" s="185"/>
      <c r="AK10" s="185"/>
      <c r="AL10" s="185"/>
      <c r="AM10" s="185"/>
      <c r="AN10" s="185"/>
      <c r="AO10" s="185"/>
      <c r="AP10" s="185"/>
      <c r="AQ10" s="185"/>
      <c r="AR10" s="185"/>
      <c r="AS10" s="185"/>
      <c r="AT10" s="185"/>
      <c r="AU10" s="185"/>
      <c r="AV10" s="185"/>
      <c r="AW10" s="185"/>
      <c r="AX10" s="185"/>
      <c r="AZ10" s="185" t="s">
        <v>451</v>
      </c>
      <c r="BA10" s="185"/>
      <c r="BB10" s="185"/>
      <c r="BC10" s="185"/>
      <c r="BD10" s="185"/>
      <c r="BE10" s="185"/>
      <c r="BF10" s="185"/>
      <c r="BG10" s="185"/>
      <c r="BH10" s="185"/>
      <c r="BI10" s="185"/>
      <c r="BJ10" s="185"/>
      <c r="BK10" s="185"/>
      <c r="BL10" s="185"/>
      <c r="BM10" s="185"/>
      <c r="BN10" s="185"/>
      <c r="BO10" s="185"/>
      <c r="BP10" s="185"/>
      <c r="BQ10" s="185"/>
      <c r="BR10" s="185"/>
      <c r="BS10" s="185"/>
      <c r="BT10" s="185"/>
      <c r="BU10" s="185"/>
      <c r="BV10" s="185"/>
      <c r="BW10" s="185"/>
      <c r="BX10" s="185"/>
      <c r="BY10" s="185"/>
      <c r="BZ10" s="185"/>
      <c r="CA10" s="185"/>
      <c r="CB10" s="185"/>
      <c r="CC10" s="185"/>
      <c r="CD10" s="185"/>
      <c r="CE10" s="185"/>
      <c r="CF10" s="185"/>
      <c r="CG10" s="185"/>
      <c r="CH10" s="185"/>
      <c r="CI10" s="185"/>
      <c r="CJ10" s="185"/>
      <c r="CK10" s="185"/>
      <c r="CL10" s="185"/>
      <c r="CM10" s="185"/>
      <c r="CN10" s="185"/>
      <c r="CO10" s="185"/>
      <c r="CP10" s="185"/>
      <c r="CQ10" s="185"/>
      <c r="CR10" s="185"/>
      <c r="CS10" s="185"/>
      <c r="CT10" s="185"/>
      <c r="CU10" s="185"/>
      <c r="CV10" s="185"/>
      <c r="CW10" s="185"/>
    </row>
    <row r="11" spans="1:101" ht="20.100000000000001" customHeight="1">
      <c r="A11" s="542" t="s">
        <v>232</v>
      </c>
      <c r="B11" s="542"/>
      <c r="C11" s="542"/>
      <c r="D11" s="542"/>
      <c r="E11" s="542"/>
      <c r="F11" s="542"/>
      <c r="G11" s="542"/>
      <c r="H11" s="542"/>
      <c r="I11" s="542"/>
      <c r="J11" s="542"/>
      <c r="K11" s="542"/>
      <c r="L11" s="542"/>
      <c r="M11" s="542"/>
      <c r="N11" s="542"/>
      <c r="O11" s="542"/>
      <c r="P11" s="542"/>
      <c r="Q11" s="542"/>
      <c r="R11" s="542"/>
      <c r="S11" s="542"/>
      <c r="T11" s="542"/>
      <c r="U11" s="542"/>
      <c r="V11" s="542"/>
      <c r="W11" s="542"/>
      <c r="X11" s="542"/>
      <c r="Y11" s="542"/>
      <c r="Z11" s="542"/>
      <c r="AA11" s="542"/>
      <c r="AB11" s="542"/>
      <c r="AC11" s="542"/>
      <c r="AD11" s="542"/>
      <c r="AE11" s="542"/>
      <c r="AF11" s="542"/>
      <c r="AG11" s="542"/>
      <c r="AH11" s="542"/>
      <c r="AI11" s="542"/>
      <c r="AJ11" s="542"/>
      <c r="AK11" s="542"/>
      <c r="AL11" s="542"/>
      <c r="AM11" s="542"/>
      <c r="AN11" s="542"/>
      <c r="AO11" s="542"/>
      <c r="AP11" s="542"/>
      <c r="AQ11" s="542"/>
      <c r="AR11" s="542"/>
      <c r="AS11" s="542"/>
      <c r="AT11" s="542"/>
      <c r="AU11" s="542"/>
      <c r="AV11" s="542"/>
      <c r="AW11" s="542"/>
      <c r="AX11" s="542"/>
      <c r="AZ11" s="542" t="s">
        <v>232</v>
      </c>
      <c r="BA11" s="542"/>
      <c r="BB11" s="542"/>
      <c r="BC11" s="542"/>
      <c r="BD11" s="542"/>
      <c r="BE11" s="542"/>
      <c r="BF11" s="542"/>
      <c r="BG11" s="542"/>
      <c r="BH11" s="542"/>
      <c r="BI11" s="542"/>
      <c r="BJ11" s="542"/>
      <c r="BK11" s="542"/>
      <c r="BL11" s="542"/>
      <c r="BM11" s="542"/>
      <c r="BN11" s="542"/>
      <c r="BO11" s="542"/>
      <c r="BP11" s="542"/>
      <c r="BQ11" s="542"/>
      <c r="BR11" s="542"/>
      <c r="BS11" s="542"/>
      <c r="BT11" s="542"/>
      <c r="BU11" s="542"/>
      <c r="BV11" s="542"/>
      <c r="BW11" s="542"/>
      <c r="BX11" s="542"/>
      <c r="BY11" s="542"/>
      <c r="BZ11" s="542"/>
      <c r="CA11" s="542"/>
      <c r="CB11" s="542"/>
      <c r="CC11" s="542"/>
      <c r="CD11" s="542"/>
      <c r="CE11" s="542"/>
      <c r="CF11" s="542"/>
      <c r="CG11" s="542"/>
      <c r="CH11" s="542"/>
      <c r="CI11" s="542"/>
      <c r="CJ11" s="542"/>
      <c r="CK11" s="542"/>
      <c r="CL11" s="542"/>
      <c r="CM11" s="542"/>
      <c r="CN11" s="542"/>
      <c r="CO11" s="542"/>
      <c r="CP11" s="542"/>
      <c r="CQ11" s="542"/>
      <c r="CR11" s="542"/>
      <c r="CS11" s="542"/>
      <c r="CT11" s="542"/>
      <c r="CU11" s="542"/>
      <c r="CV11" s="542"/>
      <c r="CW11" s="542"/>
    </row>
    <row r="12" spans="1:101" ht="20.100000000000001" customHeight="1">
      <c r="AK12" s="186" t="s">
        <v>126</v>
      </c>
      <c r="AL12" s="543" t="s">
        <v>159</v>
      </c>
      <c r="AM12" s="543"/>
      <c r="AN12" s="543"/>
      <c r="AO12" s="184" t="s">
        <v>138</v>
      </c>
      <c r="AP12" s="473" t="str">
        <f>$AP$2</f>
        <v>集落協定</v>
      </c>
      <c r="AQ12" s="473"/>
      <c r="AR12" s="473"/>
      <c r="AS12" s="473"/>
      <c r="AT12" s="473"/>
      <c r="AU12" s="473"/>
      <c r="AV12" s="473"/>
      <c r="AW12" s="473"/>
      <c r="AX12" s="141" t="s">
        <v>137</v>
      </c>
      <c r="CJ12" s="186" t="s">
        <v>126</v>
      </c>
      <c r="CK12" s="543" t="s">
        <v>159</v>
      </c>
      <c r="CL12" s="543"/>
      <c r="CM12" s="543"/>
      <c r="CN12" s="184" t="s">
        <v>138</v>
      </c>
      <c r="CO12" s="473" t="str">
        <f>$AP$2</f>
        <v>集落協定</v>
      </c>
      <c r="CP12" s="473"/>
      <c r="CQ12" s="473"/>
      <c r="CR12" s="473"/>
      <c r="CS12" s="473"/>
      <c r="CT12" s="473"/>
      <c r="CU12" s="473"/>
      <c r="CV12" s="473"/>
      <c r="CW12" s="141" t="s">
        <v>137</v>
      </c>
    </row>
    <row r="13" spans="1:101" ht="20.100000000000001" customHeight="1">
      <c r="AK13" s="186" t="s">
        <v>126</v>
      </c>
      <c r="AL13" s="544" t="s">
        <v>164</v>
      </c>
      <c r="AM13" s="544"/>
      <c r="AN13" s="544"/>
      <c r="AO13" s="544"/>
      <c r="AP13" s="544"/>
      <c r="AQ13" s="184" t="s">
        <v>135</v>
      </c>
      <c r="AR13" s="545">
        <f>②内訳!L9</f>
        <v>0</v>
      </c>
      <c r="AS13" s="545"/>
      <c r="AT13" s="545"/>
      <c r="AU13" s="545"/>
      <c r="AV13" s="545"/>
      <c r="AW13" s="545"/>
      <c r="AX13" s="141" t="s">
        <v>137</v>
      </c>
      <c r="CJ13" s="186" t="s">
        <v>126</v>
      </c>
      <c r="CK13" s="544" t="s">
        <v>164</v>
      </c>
      <c r="CL13" s="544"/>
      <c r="CM13" s="544"/>
      <c r="CN13" s="544"/>
      <c r="CO13" s="544"/>
      <c r="CP13" s="184" t="s">
        <v>135</v>
      </c>
      <c r="CQ13" s="545">
        <f>②内訳!L36</f>
        <v>0</v>
      </c>
      <c r="CR13" s="545"/>
      <c r="CS13" s="545"/>
      <c r="CT13" s="545"/>
      <c r="CU13" s="545"/>
      <c r="CV13" s="545"/>
      <c r="CW13" s="141" t="s">
        <v>137</v>
      </c>
    </row>
    <row r="14" spans="1:101" ht="18" customHeight="1">
      <c r="A14" s="546" t="s">
        <v>13</v>
      </c>
      <c r="B14" s="547"/>
      <c r="C14" s="547"/>
      <c r="D14" s="547"/>
      <c r="E14" s="547"/>
      <c r="F14" s="548" t="s">
        <v>21</v>
      </c>
      <c r="G14" s="547"/>
      <c r="H14" s="547"/>
      <c r="I14" s="547"/>
      <c r="J14" s="549"/>
      <c r="K14" s="547" t="s">
        <v>61</v>
      </c>
      <c r="L14" s="547"/>
      <c r="M14" s="547"/>
      <c r="N14" s="547"/>
      <c r="O14" s="550"/>
      <c r="P14" s="546" t="s">
        <v>313</v>
      </c>
      <c r="Q14" s="547"/>
      <c r="R14" s="547"/>
      <c r="S14" s="547"/>
      <c r="T14" s="547"/>
      <c r="U14" s="547"/>
      <c r="V14" s="547"/>
      <c r="W14" s="547"/>
      <c r="X14" s="547"/>
      <c r="Y14" s="547"/>
      <c r="Z14" s="547"/>
      <c r="AA14" s="547"/>
      <c r="AB14" s="547"/>
      <c r="AC14" s="547"/>
      <c r="AD14" s="551"/>
      <c r="AE14" s="548" t="s">
        <v>147</v>
      </c>
      <c r="AF14" s="547"/>
      <c r="AG14" s="547"/>
      <c r="AH14" s="547"/>
      <c r="AI14" s="551"/>
      <c r="AJ14" s="548" t="s">
        <v>436</v>
      </c>
      <c r="AK14" s="547"/>
      <c r="AL14" s="547"/>
      <c r="AM14" s="547"/>
      <c r="AN14" s="549"/>
      <c r="AO14" s="547" t="s">
        <v>289</v>
      </c>
      <c r="AP14" s="547"/>
      <c r="AQ14" s="547"/>
      <c r="AR14" s="547"/>
      <c r="AS14" s="547"/>
      <c r="AT14" s="523" t="s">
        <v>413</v>
      </c>
      <c r="AU14" s="584"/>
      <c r="AV14" s="584"/>
      <c r="AW14" s="584"/>
      <c r="AX14" s="585"/>
      <c r="AZ14" s="546" t="s">
        <v>13</v>
      </c>
      <c r="BA14" s="547"/>
      <c r="BB14" s="547"/>
      <c r="BC14" s="547"/>
      <c r="BD14" s="547"/>
      <c r="BE14" s="548" t="s">
        <v>21</v>
      </c>
      <c r="BF14" s="547"/>
      <c r="BG14" s="547"/>
      <c r="BH14" s="547"/>
      <c r="BI14" s="549"/>
      <c r="BJ14" s="547" t="s">
        <v>61</v>
      </c>
      <c r="BK14" s="547"/>
      <c r="BL14" s="547"/>
      <c r="BM14" s="547"/>
      <c r="BN14" s="550"/>
      <c r="BO14" s="546" t="s">
        <v>313</v>
      </c>
      <c r="BP14" s="547"/>
      <c r="BQ14" s="547"/>
      <c r="BR14" s="547"/>
      <c r="BS14" s="547"/>
      <c r="BT14" s="547"/>
      <c r="BU14" s="547"/>
      <c r="BV14" s="547"/>
      <c r="BW14" s="547"/>
      <c r="BX14" s="547"/>
      <c r="BY14" s="547"/>
      <c r="BZ14" s="547"/>
      <c r="CA14" s="547"/>
      <c r="CB14" s="547"/>
      <c r="CC14" s="551"/>
      <c r="CD14" s="548" t="s">
        <v>147</v>
      </c>
      <c r="CE14" s="547"/>
      <c r="CF14" s="547"/>
      <c r="CG14" s="547"/>
      <c r="CH14" s="551"/>
      <c r="CI14" s="548" t="s">
        <v>436</v>
      </c>
      <c r="CJ14" s="547"/>
      <c r="CK14" s="547"/>
      <c r="CL14" s="547"/>
      <c r="CM14" s="549"/>
      <c r="CN14" s="547" t="s">
        <v>289</v>
      </c>
      <c r="CO14" s="547"/>
      <c r="CP14" s="547"/>
      <c r="CQ14" s="547"/>
      <c r="CR14" s="547"/>
      <c r="CS14" s="523" t="s">
        <v>413</v>
      </c>
      <c r="CT14" s="584"/>
      <c r="CU14" s="584"/>
      <c r="CV14" s="584"/>
      <c r="CW14" s="585"/>
    </row>
    <row r="15" spans="1:101" ht="18" customHeight="1">
      <c r="A15" s="586" t="s">
        <v>256</v>
      </c>
      <c r="B15" s="542"/>
      <c r="C15" s="542"/>
      <c r="D15" s="542"/>
      <c r="E15" s="588"/>
      <c r="F15" s="589" t="s">
        <v>438</v>
      </c>
      <c r="G15" s="590"/>
      <c r="H15" s="590"/>
      <c r="I15" s="590"/>
      <c r="J15" s="591"/>
      <c r="K15" s="590" t="s">
        <v>115</v>
      </c>
      <c r="L15" s="590"/>
      <c r="M15" s="590"/>
      <c r="N15" s="590"/>
      <c r="O15" s="595"/>
      <c r="P15" s="596" t="s">
        <v>202</v>
      </c>
      <c r="Q15" s="597"/>
      <c r="R15" s="597"/>
      <c r="S15" s="597"/>
      <c r="T15" s="598"/>
      <c r="U15" s="552" t="s">
        <v>308</v>
      </c>
      <c r="V15" s="553"/>
      <c r="W15" s="553"/>
      <c r="X15" s="553"/>
      <c r="Y15" s="554"/>
      <c r="Z15" s="552" t="s">
        <v>348</v>
      </c>
      <c r="AA15" s="553"/>
      <c r="AB15" s="553"/>
      <c r="AC15" s="553"/>
      <c r="AD15" s="554"/>
      <c r="AE15" s="602" t="s">
        <v>442</v>
      </c>
      <c r="AF15" s="542"/>
      <c r="AG15" s="542"/>
      <c r="AH15" s="542"/>
      <c r="AI15" s="588"/>
      <c r="AJ15" s="602" t="s">
        <v>449</v>
      </c>
      <c r="AK15" s="542"/>
      <c r="AL15" s="542"/>
      <c r="AM15" s="542"/>
      <c r="AN15" s="603"/>
      <c r="AO15" s="542" t="s">
        <v>117</v>
      </c>
      <c r="AP15" s="542"/>
      <c r="AQ15" s="542"/>
      <c r="AR15" s="542"/>
      <c r="AS15" s="587"/>
      <c r="AT15" s="586"/>
      <c r="AU15" s="542"/>
      <c r="AV15" s="542"/>
      <c r="AW15" s="542"/>
      <c r="AX15" s="587"/>
      <c r="AZ15" s="586" t="s">
        <v>256</v>
      </c>
      <c r="BA15" s="542"/>
      <c r="BB15" s="542"/>
      <c r="BC15" s="542"/>
      <c r="BD15" s="588"/>
      <c r="BE15" s="589" t="s">
        <v>438</v>
      </c>
      <c r="BF15" s="590"/>
      <c r="BG15" s="590"/>
      <c r="BH15" s="590"/>
      <c r="BI15" s="591"/>
      <c r="BJ15" s="590" t="s">
        <v>115</v>
      </c>
      <c r="BK15" s="590"/>
      <c r="BL15" s="590"/>
      <c r="BM15" s="590"/>
      <c r="BN15" s="595"/>
      <c r="BO15" s="596" t="s">
        <v>202</v>
      </c>
      <c r="BP15" s="597"/>
      <c r="BQ15" s="597"/>
      <c r="BR15" s="597"/>
      <c r="BS15" s="598"/>
      <c r="BT15" s="552" t="s">
        <v>308</v>
      </c>
      <c r="BU15" s="553"/>
      <c r="BV15" s="553"/>
      <c r="BW15" s="553"/>
      <c r="BX15" s="554"/>
      <c r="BY15" s="552" t="s">
        <v>348</v>
      </c>
      <c r="BZ15" s="553"/>
      <c r="CA15" s="553"/>
      <c r="CB15" s="553"/>
      <c r="CC15" s="554"/>
      <c r="CD15" s="602" t="s">
        <v>442</v>
      </c>
      <c r="CE15" s="542"/>
      <c r="CF15" s="542"/>
      <c r="CG15" s="542"/>
      <c r="CH15" s="588"/>
      <c r="CI15" s="602" t="s">
        <v>449</v>
      </c>
      <c r="CJ15" s="542"/>
      <c r="CK15" s="542"/>
      <c r="CL15" s="542"/>
      <c r="CM15" s="603"/>
      <c r="CN15" s="542" t="s">
        <v>117</v>
      </c>
      <c r="CO15" s="542"/>
      <c r="CP15" s="542"/>
      <c r="CQ15" s="542"/>
      <c r="CR15" s="587"/>
      <c r="CS15" s="586"/>
      <c r="CT15" s="542"/>
      <c r="CU15" s="542"/>
      <c r="CV15" s="542"/>
      <c r="CW15" s="587"/>
    </row>
    <row r="16" spans="1:101" ht="18" customHeight="1">
      <c r="A16" s="586"/>
      <c r="B16" s="542"/>
      <c r="C16" s="542"/>
      <c r="D16" s="542"/>
      <c r="E16" s="588"/>
      <c r="F16" s="589"/>
      <c r="G16" s="590"/>
      <c r="H16" s="590"/>
      <c r="I16" s="590"/>
      <c r="J16" s="591"/>
      <c r="K16" s="590"/>
      <c r="L16" s="590"/>
      <c r="M16" s="590"/>
      <c r="N16" s="590"/>
      <c r="O16" s="595"/>
      <c r="P16" s="596"/>
      <c r="Q16" s="597"/>
      <c r="R16" s="597"/>
      <c r="S16" s="597"/>
      <c r="T16" s="598"/>
      <c r="U16" s="605" t="s">
        <v>296</v>
      </c>
      <c r="V16" s="606"/>
      <c r="W16" s="606"/>
      <c r="X16" s="606"/>
      <c r="Y16" s="607"/>
      <c r="Z16" s="606" t="s">
        <v>450</v>
      </c>
      <c r="AA16" s="606"/>
      <c r="AB16" s="606"/>
      <c r="AC16" s="606"/>
      <c r="AD16" s="606"/>
      <c r="AE16" s="602"/>
      <c r="AF16" s="542"/>
      <c r="AG16" s="542"/>
      <c r="AH16" s="542"/>
      <c r="AI16" s="588"/>
      <c r="AJ16" s="602"/>
      <c r="AK16" s="542"/>
      <c r="AL16" s="542"/>
      <c r="AM16" s="542"/>
      <c r="AN16" s="603"/>
      <c r="AO16" s="542"/>
      <c r="AP16" s="542"/>
      <c r="AQ16" s="542"/>
      <c r="AR16" s="542"/>
      <c r="AS16" s="587"/>
      <c r="AT16" s="586"/>
      <c r="AU16" s="542"/>
      <c r="AV16" s="542"/>
      <c r="AW16" s="542"/>
      <c r="AX16" s="587"/>
      <c r="AZ16" s="586"/>
      <c r="BA16" s="542"/>
      <c r="BB16" s="542"/>
      <c r="BC16" s="542"/>
      <c r="BD16" s="588"/>
      <c r="BE16" s="589"/>
      <c r="BF16" s="590"/>
      <c r="BG16" s="590"/>
      <c r="BH16" s="590"/>
      <c r="BI16" s="591"/>
      <c r="BJ16" s="590"/>
      <c r="BK16" s="590"/>
      <c r="BL16" s="590"/>
      <c r="BM16" s="590"/>
      <c r="BN16" s="595"/>
      <c r="BO16" s="596"/>
      <c r="BP16" s="597"/>
      <c r="BQ16" s="597"/>
      <c r="BR16" s="597"/>
      <c r="BS16" s="598"/>
      <c r="BT16" s="605" t="s">
        <v>296</v>
      </c>
      <c r="BU16" s="606"/>
      <c r="BV16" s="606"/>
      <c r="BW16" s="606"/>
      <c r="BX16" s="607"/>
      <c r="BY16" s="606" t="s">
        <v>450</v>
      </c>
      <c r="BZ16" s="606"/>
      <c r="CA16" s="606"/>
      <c r="CB16" s="606"/>
      <c r="CC16" s="606"/>
      <c r="CD16" s="602"/>
      <c r="CE16" s="542"/>
      <c r="CF16" s="542"/>
      <c r="CG16" s="542"/>
      <c r="CH16" s="588"/>
      <c r="CI16" s="602"/>
      <c r="CJ16" s="542"/>
      <c r="CK16" s="542"/>
      <c r="CL16" s="542"/>
      <c r="CM16" s="603"/>
      <c r="CN16" s="542"/>
      <c r="CO16" s="542"/>
      <c r="CP16" s="542"/>
      <c r="CQ16" s="542"/>
      <c r="CR16" s="587"/>
      <c r="CS16" s="586"/>
      <c r="CT16" s="542"/>
      <c r="CU16" s="542"/>
      <c r="CV16" s="542"/>
      <c r="CW16" s="587"/>
    </row>
    <row r="17" spans="1:101" ht="18" customHeight="1">
      <c r="A17" s="559"/>
      <c r="B17" s="555"/>
      <c r="C17" s="555"/>
      <c r="D17" s="555"/>
      <c r="E17" s="558"/>
      <c r="F17" s="592"/>
      <c r="G17" s="593"/>
      <c r="H17" s="593"/>
      <c r="I17" s="593"/>
      <c r="J17" s="594"/>
      <c r="K17" s="555" t="s">
        <v>445</v>
      </c>
      <c r="L17" s="555"/>
      <c r="M17" s="555"/>
      <c r="N17" s="555"/>
      <c r="O17" s="556"/>
      <c r="P17" s="599"/>
      <c r="Q17" s="600"/>
      <c r="R17" s="600"/>
      <c r="S17" s="600"/>
      <c r="T17" s="601"/>
      <c r="U17" s="608"/>
      <c r="V17" s="609"/>
      <c r="W17" s="609"/>
      <c r="X17" s="609"/>
      <c r="Y17" s="610"/>
      <c r="Z17" s="609"/>
      <c r="AA17" s="609"/>
      <c r="AB17" s="609"/>
      <c r="AC17" s="609"/>
      <c r="AD17" s="609"/>
      <c r="AE17" s="557" t="s">
        <v>272</v>
      </c>
      <c r="AF17" s="555"/>
      <c r="AG17" s="555"/>
      <c r="AH17" s="555"/>
      <c r="AI17" s="558"/>
      <c r="AJ17" s="557"/>
      <c r="AK17" s="555"/>
      <c r="AL17" s="555"/>
      <c r="AM17" s="555"/>
      <c r="AN17" s="604"/>
      <c r="AO17" s="555" t="s">
        <v>352</v>
      </c>
      <c r="AP17" s="555"/>
      <c r="AQ17" s="555"/>
      <c r="AR17" s="555"/>
      <c r="AS17" s="555"/>
      <c r="AT17" s="559" t="s">
        <v>446</v>
      </c>
      <c r="AU17" s="555"/>
      <c r="AV17" s="555"/>
      <c r="AW17" s="555"/>
      <c r="AX17" s="556"/>
      <c r="AZ17" s="559"/>
      <c r="BA17" s="555"/>
      <c r="BB17" s="555"/>
      <c r="BC17" s="555"/>
      <c r="BD17" s="558"/>
      <c r="BE17" s="592"/>
      <c r="BF17" s="593"/>
      <c r="BG17" s="593"/>
      <c r="BH17" s="593"/>
      <c r="BI17" s="594"/>
      <c r="BJ17" s="555" t="s">
        <v>445</v>
      </c>
      <c r="BK17" s="555"/>
      <c r="BL17" s="555"/>
      <c r="BM17" s="555"/>
      <c r="BN17" s="556"/>
      <c r="BO17" s="599"/>
      <c r="BP17" s="600"/>
      <c r="BQ17" s="600"/>
      <c r="BR17" s="600"/>
      <c r="BS17" s="601"/>
      <c r="BT17" s="608"/>
      <c r="BU17" s="609"/>
      <c r="BV17" s="609"/>
      <c r="BW17" s="609"/>
      <c r="BX17" s="610"/>
      <c r="BY17" s="609"/>
      <c r="BZ17" s="609"/>
      <c r="CA17" s="609"/>
      <c r="CB17" s="609"/>
      <c r="CC17" s="609"/>
      <c r="CD17" s="557" t="s">
        <v>272</v>
      </c>
      <c r="CE17" s="555"/>
      <c r="CF17" s="555"/>
      <c r="CG17" s="555"/>
      <c r="CH17" s="558"/>
      <c r="CI17" s="557"/>
      <c r="CJ17" s="555"/>
      <c r="CK17" s="555"/>
      <c r="CL17" s="555"/>
      <c r="CM17" s="604"/>
      <c r="CN17" s="555" t="s">
        <v>352</v>
      </c>
      <c r="CO17" s="555"/>
      <c r="CP17" s="555"/>
      <c r="CQ17" s="555"/>
      <c r="CR17" s="555"/>
      <c r="CS17" s="559" t="s">
        <v>446</v>
      </c>
      <c r="CT17" s="555"/>
      <c r="CU17" s="555"/>
      <c r="CV17" s="555"/>
      <c r="CW17" s="556"/>
    </row>
    <row r="18" spans="1:101" s="142" customFormat="1">
      <c r="A18" s="560" t="s">
        <v>267</v>
      </c>
      <c r="B18" s="561"/>
      <c r="C18" s="561"/>
      <c r="D18" s="561"/>
      <c r="E18" s="562"/>
      <c r="F18" s="563" t="s">
        <v>267</v>
      </c>
      <c r="G18" s="561"/>
      <c r="H18" s="561"/>
      <c r="I18" s="561"/>
      <c r="J18" s="564"/>
      <c r="K18" s="561" t="s">
        <v>267</v>
      </c>
      <c r="L18" s="561"/>
      <c r="M18" s="561"/>
      <c r="N18" s="561"/>
      <c r="O18" s="565"/>
      <c r="P18" s="561" t="s">
        <v>267</v>
      </c>
      <c r="Q18" s="561"/>
      <c r="R18" s="561"/>
      <c r="S18" s="561"/>
      <c r="T18" s="561"/>
      <c r="U18" s="563" t="s">
        <v>267</v>
      </c>
      <c r="V18" s="561"/>
      <c r="W18" s="561"/>
      <c r="X18" s="561"/>
      <c r="Y18" s="562"/>
      <c r="Z18" s="561" t="s">
        <v>267</v>
      </c>
      <c r="AA18" s="561"/>
      <c r="AB18" s="561"/>
      <c r="AC18" s="561"/>
      <c r="AD18" s="561"/>
      <c r="AE18" s="563" t="s">
        <v>267</v>
      </c>
      <c r="AF18" s="561"/>
      <c r="AG18" s="561"/>
      <c r="AH18" s="561"/>
      <c r="AI18" s="562"/>
      <c r="AJ18" s="563" t="s">
        <v>267</v>
      </c>
      <c r="AK18" s="561"/>
      <c r="AL18" s="561"/>
      <c r="AM18" s="561"/>
      <c r="AN18" s="564"/>
      <c r="AO18" s="561" t="s">
        <v>267</v>
      </c>
      <c r="AP18" s="561"/>
      <c r="AQ18" s="561"/>
      <c r="AR18" s="561"/>
      <c r="AS18" s="561"/>
      <c r="AT18" s="560" t="s">
        <v>267</v>
      </c>
      <c r="AU18" s="561"/>
      <c r="AV18" s="561"/>
      <c r="AW18" s="561"/>
      <c r="AX18" s="565"/>
      <c r="AZ18" s="560" t="s">
        <v>267</v>
      </c>
      <c r="BA18" s="561"/>
      <c r="BB18" s="561"/>
      <c r="BC18" s="561"/>
      <c r="BD18" s="562"/>
      <c r="BE18" s="563" t="s">
        <v>267</v>
      </c>
      <c r="BF18" s="561"/>
      <c r="BG18" s="561"/>
      <c r="BH18" s="561"/>
      <c r="BI18" s="564"/>
      <c r="BJ18" s="561" t="s">
        <v>267</v>
      </c>
      <c r="BK18" s="561"/>
      <c r="BL18" s="561"/>
      <c r="BM18" s="561"/>
      <c r="BN18" s="565"/>
      <c r="BO18" s="561" t="s">
        <v>267</v>
      </c>
      <c r="BP18" s="561"/>
      <c r="BQ18" s="561"/>
      <c r="BR18" s="561"/>
      <c r="BS18" s="561"/>
      <c r="BT18" s="563" t="s">
        <v>267</v>
      </c>
      <c r="BU18" s="561"/>
      <c r="BV18" s="561"/>
      <c r="BW18" s="561"/>
      <c r="BX18" s="562"/>
      <c r="BY18" s="561" t="s">
        <v>267</v>
      </c>
      <c r="BZ18" s="561"/>
      <c r="CA18" s="561"/>
      <c r="CB18" s="561"/>
      <c r="CC18" s="561"/>
      <c r="CD18" s="563" t="s">
        <v>267</v>
      </c>
      <c r="CE18" s="561"/>
      <c r="CF18" s="561"/>
      <c r="CG18" s="561"/>
      <c r="CH18" s="562"/>
      <c r="CI18" s="563" t="s">
        <v>267</v>
      </c>
      <c r="CJ18" s="561"/>
      <c r="CK18" s="561"/>
      <c r="CL18" s="561"/>
      <c r="CM18" s="564"/>
      <c r="CN18" s="561" t="s">
        <v>267</v>
      </c>
      <c r="CO18" s="561"/>
      <c r="CP18" s="561"/>
      <c r="CQ18" s="561"/>
      <c r="CR18" s="561"/>
      <c r="CS18" s="560" t="s">
        <v>267</v>
      </c>
      <c r="CT18" s="561"/>
      <c r="CU18" s="561"/>
      <c r="CV18" s="561"/>
      <c r="CW18" s="565"/>
    </row>
    <row r="19" spans="1:101" ht="24.9" customHeight="1">
      <c r="A19" s="566">
        <f>'③細目表（提出）'!C10</f>
        <v>0</v>
      </c>
      <c r="B19" s="567"/>
      <c r="C19" s="567"/>
      <c r="D19" s="567"/>
      <c r="E19" s="568"/>
      <c r="F19" s="569">
        <f>'③細目表（提出）'!D10</f>
        <v>0</v>
      </c>
      <c r="G19" s="567"/>
      <c r="H19" s="567"/>
      <c r="I19" s="567"/>
      <c r="J19" s="570"/>
      <c r="K19" s="580">
        <f>A19+F19</f>
        <v>0</v>
      </c>
      <c r="L19" s="580"/>
      <c r="M19" s="580"/>
      <c r="N19" s="580"/>
      <c r="O19" s="581"/>
      <c r="P19" s="571" t="e">
        <f>'③細目表（提出）'!F10</f>
        <v>#DIV/0!</v>
      </c>
      <c r="Q19" s="567"/>
      <c r="R19" s="567"/>
      <c r="S19" s="567"/>
      <c r="T19" s="567"/>
      <c r="U19" s="573" t="e">
        <f>'③細目表（提出）'!G10</f>
        <v>#DIV/0!</v>
      </c>
      <c r="V19" s="574"/>
      <c r="W19" s="574"/>
      <c r="X19" s="574"/>
      <c r="Y19" s="575"/>
      <c r="Z19" s="567">
        <f>'③細目表（提出）'!H10</f>
        <v>0</v>
      </c>
      <c r="AA19" s="567"/>
      <c r="AB19" s="567"/>
      <c r="AC19" s="567"/>
      <c r="AD19" s="567"/>
      <c r="AE19" s="573" t="e">
        <f>P19-U19-Z19</f>
        <v>#DIV/0!</v>
      </c>
      <c r="AF19" s="574"/>
      <c r="AG19" s="574"/>
      <c r="AH19" s="574"/>
      <c r="AI19" s="575"/>
      <c r="AJ19" s="576">
        <f>'③細目表（提出）'!J10</f>
        <v>0</v>
      </c>
      <c r="AK19" s="567"/>
      <c r="AL19" s="567"/>
      <c r="AM19" s="567"/>
      <c r="AN19" s="570"/>
      <c r="AO19" s="574" t="e">
        <f>AE19+AJ19</f>
        <v>#DIV/0!</v>
      </c>
      <c r="AP19" s="574"/>
      <c r="AQ19" s="574"/>
      <c r="AR19" s="574"/>
      <c r="AS19" s="574"/>
      <c r="AT19" s="582" t="e">
        <f>K19-AO19</f>
        <v>#DIV/0!</v>
      </c>
      <c r="AU19" s="574"/>
      <c r="AV19" s="574"/>
      <c r="AW19" s="574"/>
      <c r="AX19" s="583"/>
      <c r="AZ19" s="566">
        <f>'③細目表（提出）'!C37</f>
        <v>0</v>
      </c>
      <c r="BA19" s="567"/>
      <c r="BB19" s="567"/>
      <c r="BC19" s="567"/>
      <c r="BD19" s="568"/>
      <c r="BE19" s="569">
        <f>'③細目表（提出）'!D37</f>
        <v>0</v>
      </c>
      <c r="BF19" s="571"/>
      <c r="BG19" s="571"/>
      <c r="BH19" s="571"/>
      <c r="BI19" s="577"/>
      <c r="BJ19" s="571">
        <f>AZ19+BE19</f>
        <v>0</v>
      </c>
      <c r="BK19" s="571"/>
      <c r="BL19" s="571"/>
      <c r="BM19" s="571"/>
      <c r="BN19" s="578"/>
      <c r="BO19" s="571" t="e">
        <f>'③細目表（提出）'!F37</f>
        <v>#DIV/0!</v>
      </c>
      <c r="BP19" s="571"/>
      <c r="BQ19" s="571"/>
      <c r="BR19" s="571"/>
      <c r="BS19" s="571"/>
      <c r="BT19" s="569" t="e">
        <f>'③細目表（提出）'!G37</f>
        <v>#DIV/0!</v>
      </c>
      <c r="BU19" s="571"/>
      <c r="BV19" s="571"/>
      <c r="BW19" s="571"/>
      <c r="BX19" s="579"/>
      <c r="BY19" s="571">
        <f>'③細目表（提出）'!H37</f>
        <v>0</v>
      </c>
      <c r="BZ19" s="571"/>
      <c r="CA19" s="571"/>
      <c r="CB19" s="571"/>
      <c r="CC19" s="571"/>
      <c r="CD19" s="569" t="e">
        <f>BO19-BT19-BY19</f>
        <v>#DIV/0!</v>
      </c>
      <c r="CE19" s="571"/>
      <c r="CF19" s="571"/>
      <c r="CG19" s="571"/>
      <c r="CH19" s="579"/>
      <c r="CI19" s="569">
        <f>'③細目表（提出）'!J37</f>
        <v>0</v>
      </c>
      <c r="CJ19" s="571"/>
      <c r="CK19" s="571"/>
      <c r="CL19" s="571"/>
      <c r="CM19" s="577"/>
      <c r="CN19" s="571" t="e">
        <f>CD19+CI19</f>
        <v>#DIV/0!</v>
      </c>
      <c r="CO19" s="571"/>
      <c r="CP19" s="571"/>
      <c r="CQ19" s="571"/>
      <c r="CR19" s="571"/>
      <c r="CS19" s="566" t="e">
        <f>BJ19-CN19</f>
        <v>#DIV/0!</v>
      </c>
      <c r="CT19" s="571"/>
      <c r="CU19" s="571"/>
      <c r="CV19" s="571"/>
      <c r="CW19" s="578"/>
    </row>
    <row r="20" spans="1:101">
      <c r="A20" s="185" t="s">
        <v>451</v>
      </c>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5"/>
      <c r="AM20" s="185"/>
      <c r="AN20" s="185"/>
      <c r="AO20" s="185"/>
      <c r="AP20" s="185"/>
      <c r="AQ20" s="185"/>
      <c r="AR20" s="185"/>
      <c r="AS20" s="185"/>
      <c r="AT20" s="185"/>
      <c r="AU20" s="185"/>
      <c r="AV20" s="185"/>
      <c r="AW20" s="185"/>
      <c r="AX20" s="185"/>
      <c r="AZ20" s="185" t="s">
        <v>451</v>
      </c>
      <c r="BA20" s="185"/>
      <c r="BB20" s="185"/>
      <c r="BC20" s="185"/>
      <c r="BD20" s="185"/>
      <c r="BE20" s="185"/>
      <c r="BF20" s="185"/>
      <c r="BG20" s="185"/>
      <c r="BH20" s="185"/>
      <c r="BI20" s="185"/>
      <c r="BJ20" s="185"/>
      <c r="BK20" s="185"/>
      <c r="BL20" s="185"/>
      <c r="BM20" s="185"/>
      <c r="BN20" s="185"/>
      <c r="BO20" s="185"/>
      <c r="BP20" s="185"/>
      <c r="BQ20" s="185"/>
      <c r="BR20" s="185"/>
      <c r="BS20" s="185"/>
      <c r="BT20" s="185"/>
      <c r="BU20" s="185"/>
      <c r="BV20" s="185"/>
      <c r="BW20" s="185"/>
      <c r="BX20" s="185"/>
      <c r="BY20" s="185"/>
      <c r="BZ20" s="185"/>
      <c r="CA20" s="185"/>
      <c r="CB20" s="185"/>
      <c r="CC20" s="185"/>
      <c r="CD20" s="185"/>
      <c r="CE20" s="185"/>
      <c r="CF20" s="185"/>
      <c r="CG20" s="185"/>
      <c r="CH20" s="185"/>
      <c r="CI20" s="185"/>
      <c r="CJ20" s="185"/>
      <c r="CK20" s="185"/>
      <c r="CL20" s="185"/>
      <c r="CM20" s="185"/>
      <c r="CN20" s="185"/>
      <c r="CO20" s="185"/>
      <c r="CP20" s="185"/>
      <c r="CQ20" s="185"/>
      <c r="CR20" s="185"/>
      <c r="CS20" s="185"/>
      <c r="CT20" s="185"/>
      <c r="CU20" s="185"/>
      <c r="CV20" s="185"/>
      <c r="CW20" s="185"/>
    </row>
    <row r="21" spans="1:101" ht="20.100000000000001" customHeight="1">
      <c r="A21" s="542" t="s">
        <v>232</v>
      </c>
      <c r="B21" s="542"/>
      <c r="C21" s="542"/>
      <c r="D21" s="542"/>
      <c r="E21" s="542"/>
      <c r="F21" s="542"/>
      <c r="G21" s="542"/>
      <c r="H21" s="542"/>
      <c r="I21" s="542"/>
      <c r="J21" s="542"/>
      <c r="K21" s="542"/>
      <c r="L21" s="542"/>
      <c r="M21" s="542"/>
      <c r="N21" s="542"/>
      <c r="O21" s="542"/>
      <c r="P21" s="542"/>
      <c r="Q21" s="542"/>
      <c r="R21" s="542"/>
      <c r="S21" s="542"/>
      <c r="T21" s="542"/>
      <c r="U21" s="542"/>
      <c r="V21" s="542"/>
      <c r="W21" s="542"/>
      <c r="X21" s="542"/>
      <c r="Y21" s="542"/>
      <c r="Z21" s="542"/>
      <c r="AA21" s="542"/>
      <c r="AB21" s="542"/>
      <c r="AC21" s="542"/>
      <c r="AD21" s="542"/>
      <c r="AE21" s="542"/>
      <c r="AF21" s="542"/>
      <c r="AG21" s="542"/>
      <c r="AH21" s="542"/>
      <c r="AI21" s="542"/>
      <c r="AJ21" s="542"/>
      <c r="AK21" s="542"/>
      <c r="AL21" s="542"/>
      <c r="AM21" s="542"/>
      <c r="AN21" s="542"/>
      <c r="AO21" s="542"/>
      <c r="AP21" s="542"/>
      <c r="AQ21" s="542"/>
      <c r="AR21" s="542"/>
      <c r="AS21" s="542"/>
      <c r="AT21" s="542"/>
      <c r="AU21" s="542"/>
      <c r="AV21" s="542"/>
      <c r="AW21" s="542"/>
      <c r="AX21" s="542"/>
      <c r="AZ21" s="542" t="s">
        <v>232</v>
      </c>
      <c r="BA21" s="542"/>
      <c r="BB21" s="542"/>
      <c r="BC21" s="542"/>
      <c r="BD21" s="542"/>
      <c r="BE21" s="542"/>
      <c r="BF21" s="542"/>
      <c r="BG21" s="542"/>
      <c r="BH21" s="542"/>
      <c r="BI21" s="542"/>
      <c r="BJ21" s="542"/>
      <c r="BK21" s="542"/>
      <c r="BL21" s="542"/>
      <c r="BM21" s="542"/>
      <c r="BN21" s="542"/>
      <c r="BO21" s="542"/>
      <c r="BP21" s="542"/>
      <c r="BQ21" s="542"/>
      <c r="BR21" s="542"/>
      <c r="BS21" s="542"/>
      <c r="BT21" s="542"/>
      <c r="BU21" s="542"/>
      <c r="BV21" s="542"/>
      <c r="BW21" s="542"/>
      <c r="BX21" s="542"/>
      <c r="BY21" s="542"/>
      <c r="BZ21" s="542"/>
      <c r="CA21" s="542"/>
      <c r="CB21" s="542"/>
      <c r="CC21" s="542"/>
      <c r="CD21" s="542"/>
      <c r="CE21" s="542"/>
      <c r="CF21" s="542"/>
      <c r="CG21" s="542"/>
      <c r="CH21" s="542"/>
      <c r="CI21" s="542"/>
      <c r="CJ21" s="542"/>
      <c r="CK21" s="542"/>
      <c r="CL21" s="542"/>
      <c r="CM21" s="542"/>
      <c r="CN21" s="542"/>
      <c r="CO21" s="542"/>
      <c r="CP21" s="542"/>
      <c r="CQ21" s="542"/>
      <c r="CR21" s="542"/>
      <c r="CS21" s="542"/>
      <c r="CT21" s="542"/>
      <c r="CU21" s="542"/>
      <c r="CV21" s="542"/>
      <c r="CW21" s="542"/>
    </row>
    <row r="22" spans="1:101" ht="20.100000000000001" customHeight="1">
      <c r="AK22" s="186" t="s">
        <v>126</v>
      </c>
      <c r="AL22" s="543" t="s">
        <v>159</v>
      </c>
      <c r="AM22" s="543"/>
      <c r="AN22" s="543"/>
      <c r="AO22" s="184" t="s">
        <v>138</v>
      </c>
      <c r="AP22" s="473" t="str">
        <f>$AP$2</f>
        <v>集落協定</v>
      </c>
      <c r="AQ22" s="473"/>
      <c r="AR22" s="473"/>
      <c r="AS22" s="473"/>
      <c r="AT22" s="473"/>
      <c r="AU22" s="473"/>
      <c r="AV22" s="473"/>
      <c r="AW22" s="473"/>
      <c r="AX22" s="141" t="s">
        <v>137</v>
      </c>
      <c r="CJ22" s="186" t="s">
        <v>126</v>
      </c>
      <c r="CK22" s="543" t="s">
        <v>159</v>
      </c>
      <c r="CL22" s="543"/>
      <c r="CM22" s="543"/>
      <c r="CN22" s="184" t="s">
        <v>138</v>
      </c>
      <c r="CO22" s="473" t="str">
        <f>$AP$2</f>
        <v>集落協定</v>
      </c>
      <c r="CP22" s="473"/>
      <c r="CQ22" s="473"/>
      <c r="CR22" s="473"/>
      <c r="CS22" s="473"/>
      <c r="CT22" s="473"/>
      <c r="CU22" s="473"/>
      <c r="CV22" s="473"/>
      <c r="CW22" s="141" t="s">
        <v>137</v>
      </c>
    </row>
    <row r="23" spans="1:101" ht="20.100000000000001" customHeight="1">
      <c r="AK23" s="186" t="s">
        <v>126</v>
      </c>
      <c r="AL23" s="544" t="s">
        <v>164</v>
      </c>
      <c r="AM23" s="544"/>
      <c r="AN23" s="544"/>
      <c r="AO23" s="544"/>
      <c r="AP23" s="544"/>
      <c r="AQ23" s="184" t="s">
        <v>135</v>
      </c>
      <c r="AR23" s="545">
        <f>②内訳!L10</f>
        <v>0</v>
      </c>
      <c r="AS23" s="545"/>
      <c r="AT23" s="545"/>
      <c r="AU23" s="545"/>
      <c r="AV23" s="545"/>
      <c r="AW23" s="545"/>
      <c r="AX23" s="141" t="s">
        <v>137</v>
      </c>
      <c r="CJ23" s="186" t="s">
        <v>126</v>
      </c>
      <c r="CK23" s="544" t="s">
        <v>164</v>
      </c>
      <c r="CL23" s="544"/>
      <c r="CM23" s="544"/>
      <c r="CN23" s="544"/>
      <c r="CO23" s="544"/>
      <c r="CP23" s="184" t="s">
        <v>135</v>
      </c>
      <c r="CQ23" s="545">
        <f>②内訳!L37</f>
        <v>0</v>
      </c>
      <c r="CR23" s="545"/>
      <c r="CS23" s="545"/>
      <c r="CT23" s="545"/>
      <c r="CU23" s="545"/>
      <c r="CV23" s="545"/>
      <c r="CW23" s="141" t="s">
        <v>137</v>
      </c>
    </row>
    <row r="24" spans="1:101" ht="18" customHeight="1">
      <c r="A24" s="546" t="s">
        <v>13</v>
      </c>
      <c r="B24" s="547"/>
      <c r="C24" s="547"/>
      <c r="D24" s="547"/>
      <c r="E24" s="547"/>
      <c r="F24" s="548" t="s">
        <v>21</v>
      </c>
      <c r="G24" s="547"/>
      <c r="H24" s="547"/>
      <c r="I24" s="547"/>
      <c r="J24" s="549"/>
      <c r="K24" s="547" t="s">
        <v>61</v>
      </c>
      <c r="L24" s="547"/>
      <c r="M24" s="547"/>
      <c r="N24" s="547"/>
      <c r="O24" s="550"/>
      <c r="P24" s="546" t="s">
        <v>313</v>
      </c>
      <c r="Q24" s="547"/>
      <c r="R24" s="547"/>
      <c r="S24" s="547"/>
      <c r="T24" s="547"/>
      <c r="U24" s="547"/>
      <c r="V24" s="547"/>
      <c r="W24" s="547"/>
      <c r="X24" s="547"/>
      <c r="Y24" s="547"/>
      <c r="Z24" s="547"/>
      <c r="AA24" s="547"/>
      <c r="AB24" s="547"/>
      <c r="AC24" s="547"/>
      <c r="AD24" s="551"/>
      <c r="AE24" s="548" t="s">
        <v>147</v>
      </c>
      <c r="AF24" s="547"/>
      <c r="AG24" s="547"/>
      <c r="AH24" s="547"/>
      <c r="AI24" s="551"/>
      <c r="AJ24" s="548" t="s">
        <v>436</v>
      </c>
      <c r="AK24" s="547"/>
      <c r="AL24" s="547"/>
      <c r="AM24" s="547"/>
      <c r="AN24" s="549"/>
      <c r="AO24" s="547" t="s">
        <v>289</v>
      </c>
      <c r="AP24" s="547"/>
      <c r="AQ24" s="547"/>
      <c r="AR24" s="547"/>
      <c r="AS24" s="547"/>
      <c r="AT24" s="523" t="s">
        <v>413</v>
      </c>
      <c r="AU24" s="584"/>
      <c r="AV24" s="584"/>
      <c r="AW24" s="584"/>
      <c r="AX24" s="585"/>
      <c r="AZ24" s="546" t="s">
        <v>13</v>
      </c>
      <c r="BA24" s="547"/>
      <c r="BB24" s="547"/>
      <c r="BC24" s="547"/>
      <c r="BD24" s="547"/>
      <c r="BE24" s="548" t="s">
        <v>21</v>
      </c>
      <c r="BF24" s="547"/>
      <c r="BG24" s="547"/>
      <c r="BH24" s="547"/>
      <c r="BI24" s="549"/>
      <c r="BJ24" s="547" t="s">
        <v>61</v>
      </c>
      <c r="BK24" s="547"/>
      <c r="BL24" s="547"/>
      <c r="BM24" s="547"/>
      <c r="BN24" s="550"/>
      <c r="BO24" s="546" t="s">
        <v>313</v>
      </c>
      <c r="BP24" s="547"/>
      <c r="BQ24" s="547"/>
      <c r="BR24" s="547"/>
      <c r="BS24" s="547"/>
      <c r="BT24" s="547"/>
      <c r="BU24" s="547"/>
      <c r="BV24" s="547"/>
      <c r="BW24" s="547"/>
      <c r="BX24" s="547"/>
      <c r="BY24" s="547"/>
      <c r="BZ24" s="547"/>
      <c r="CA24" s="547"/>
      <c r="CB24" s="547"/>
      <c r="CC24" s="551"/>
      <c r="CD24" s="548" t="s">
        <v>147</v>
      </c>
      <c r="CE24" s="547"/>
      <c r="CF24" s="547"/>
      <c r="CG24" s="547"/>
      <c r="CH24" s="551"/>
      <c r="CI24" s="548" t="s">
        <v>436</v>
      </c>
      <c r="CJ24" s="547"/>
      <c r="CK24" s="547"/>
      <c r="CL24" s="547"/>
      <c r="CM24" s="549"/>
      <c r="CN24" s="547" t="s">
        <v>289</v>
      </c>
      <c r="CO24" s="547"/>
      <c r="CP24" s="547"/>
      <c r="CQ24" s="547"/>
      <c r="CR24" s="547"/>
      <c r="CS24" s="523" t="s">
        <v>413</v>
      </c>
      <c r="CT24" s="584"/>
      <c r="CU24" s="584"/>
      <c r="CV24" s="584"/>
      <c r="CW24" s="585"/>
    </row>
    <row r="25" spans="1:101" ht="18" customHeight="1">
      <c r="A25" s="586" t="s">
        <v>256</v>
      </c>
      <c r="B25" s="542"/>
      <c r="C25" s="542"/>
      <c r="D25" s="542"/>
      <c r="E25" s="588"/>
      <c r="F25" s="589" t="s">
        <v>438</v>
      </c>
      <c r="G25" s="590"/>
      <c r="H25" s="590"/>
      <c r="I25" s="590"/>
      <c r="J25" s="591"/>
      <c r="K25" s="590" t="s">
        <v>115</v>
      </c>
      <c r="L25" s="590"/>
      <c r="M25" s="590"/>
      <c r="N25" s="590"/>
      <c r="O25" s="595"/>
      <c r="P25" s="596" t="s">
        <v>202</v>
      </c>
      <c r="Q25" s="597"/>
      <c r="R25" s="597"/>
      <c r="S25" s="597"/>
      <c r="T25" s="598"/>
      <c r="U25" s="552" t="s">
        <v>308</v>
      </c>
      <c r="V25" s="553"/>
      <c r="W25" s="553"/>
      <c r="X25" s="553"/>
      <c r="Y25" s="554"/>
      <c r="Z25" s="552" t="s">
        <v>348</v>
      </c>
      <c r="AA25" s="553"/>
      <c r="AB25" s="553"/>
      <c r="AC25" s="553"/>
      <c r="AD25" s="554"/>
      <c r="AE25" s="602" t="s">
        <v>442</v>
      </c>
      <c r="AF25" s="542"/>
      <c r="AG25" s="542"/>
      <c r="AH25" s="542"/>
      <c r="AI25" s="588"/>
      <c r="AJ25" s="602" t="s">
        <v>449</v>
      </c>
      <c r="AK25" s="542"/>
      <c r="AL25" s="542"/>
      <c r="AM25" s="542"/>
      <c r="AN25" s="603"/>
      <c r="AO25" s="542" t="s">
        <v>117</v>
      </c>
      <c r="AP25" s="542"/>
      <c r="AQ25" s="542"/>
      <c r="AR25" s="542"/>
      <c r="AS25" s="587"/>
      <c r="AT25" s="586"/>
      <c r="AU25" s="542"/>
      <c r="AV25" s="542"/>
      <c r="AW25" s="542"/>
      <c r="AX25" s="587"/>
      <c r="AZ25" s="586" t="s">
        <v>256</v>
      </c>
      <c r="BA25" s="542"/>
      <c r="BB25" s="542"/>
      <c r="BC25" s="542"/>
      <c r="BD25" s="588"/>
      <c r="BE25" s="589" t="s">
        <v>438</v>
      </c>
      <c r="BF25" s="590"/>
      <c r="BG25" s="590"/>
      <c r="BH25" s="590"/>
      <c r="BI25" s="591"/>
      <c r="BJ25" s="590" t="s">
        <v>115</v>
      </c>
      <c r="BK25" s="590"/>
      <c r="BL25" s="590"/>
      <c r="BM25" s="590"/>
      <c r="BN25" s="595"/>
      <c r="BO25" s="596" t="s">
        <v>202</v>
      </c>
      <c r="BP25" s="597"/>
      <c r="BQ25" s="597"/>
      <c r="BR25" s="597"/>
      <c r="BS25" s="598"/>
      <c r="BT25" s="552" t="s">
        <v>308</v>
      </c>
      <c r="BU25" s="553"/>
      <c r="BV25" s="553"/>
      <c r="BW25" s="553"/>
      <c r="BX25" s="554"/>
      <c r="BY25" s="552" t="s">
        <v>348</v>
      </c>
      <c r="BZ25" s="553"/>
      <c r="CA25" s="553"/>
      <c r="CB25" s="553"/>
      <c r="CC25" s="554"/>
      <c r="CD25" s="602" t="s">
        <v>442</v>
      </c>
      <c r="CE25" s="542"/>
      <c r="CF25" s="542"/>
      <c r="CG25" s="542"/>
      <c r="CH25" s="588"/>
      <c r="CI25" s="602" t="s">
        <v>449</v>
      </c>
      <c r="CJ25" s="542"/>
      <c r="CK25" s="542"/>
      <c r="CL25" s="542"/>
      <c r="CM25" s="603"/>
      <c r="CN25" s="542" t="s">
        <v>117</v>
      </c>
      <c r="CO25" s="542"/>
      <c r="CP25" s="542"/>
      <c r="CQ25" s="542"/>
      <c r="CR25" s="587"/>
      <c r="CS25" s="586"/>
      <c r="CT25" s="542"/>
      <c r="CU25" s="542"/>
      <c r="CV25" s="542"/>
      <c r="CW25" s="587"/>
    </row>
    <row r="26" spans="1:101" ht="18" customHeight="1">
      <c r="A26" s="586"/>
      <c r="B26" s="542"/>
      <c r="C26" s="542"/>
      <c r="D26" s="542"/>
      <c r="E26" s="588"/>
      <c r="F26" s="589"/>
      <c r="G26" s="590"/>
      <c r="H26" s="590"/>
      <c r="I26" s="590"/>
      <c r="J26" s="591"/>
      <c r="K26" s="590"/>
      <c r="L26" s="590"/>
      <c r="M26" s="590"/>
      <c r="N26" s="590"/>
      <c r="O26" s="595"/>
      <c r="P26" s="596"/>
      <c r="Q26" s="597"/>
      <c r="R26" s="597"/>
      <c r="S26" s="597"/>
      <c r="T26" s="598"/>
      <c r="U26" s="605" t="s">
        <v>296</v>
      </c>
      <c r="V26" s="606"/>
      <c r="W26" s="606"/>
      <c r="X26" s="606"/>
      <c r="Y26" s="607"/>
      <c r="Z26" s="606" t="s">
        <v>450</v>
      </c>
      <c r="AA26" s="606"/>
      <c r="AB26" s="606"/>
      <c r="AC26" s="606"/>
      <c r="AD26" s="606"/>
      <c r="AE26" s="602"/>
      <c r="AF26" s="542"/>
      <c r="AG26" s="542"/>
      <c r="AH26" s="542"/>
      <c r="AI26" s="588"/>
      <c r="AJ26" s="602"/>
      <c r="AK26" s="542"/>
      <c r="AL26" s="542"/>
      <c r="AM26" s="542"/>
      <c r="AN26" s="603"/>
      <c r="AO26" s="542"/>
      <c r="AP26" s="542"/>
      <c r="AQ26" s="542"/>
      <c r="AR26" s="542"/>
      <c r="AS26" s="587"/>
      <c r="AT26" s="586"/>
      <c r="AU26" s="542"/>
      <c r="AV26" s="542"/>
      <c r="AW26" s="542"/>
      <c r="AX26" s="587"/>
      <c r="AZ26" s="586"/>
      <c r="BA26" s="542"/>
      <c r="BB26" s="542"/>
      <c r="BC26" s="542"/>
      <c r="BD26" s="588"/>
      <c r="BE26" s="589"/>
      <c r="BF26" s="590"/>
      <c r="BG26" s="590"/>
      <c r="BH26" s="590"/>
      <c r="BI26" s="591"/>
      <c r="BJ26" s="590"/>
      <c r="BK26" s="590"/>
      <c r="BL26" s="590"/>
      <c r="BM26" s="590"/>
      <c r="BN26" s="595"/>
      <c r="BO26" s="596"/>
      <c r="BP26" s="597"/>
      <c r="BQ26" s="597"/>
      <c r="BR26" s="597"/>
      <c r="BS26" s="598"/>
      <c r="BT26" s="605" t="s">
        <v>296</v>
      </c>
      <c r="BU26" s="606"/>
      <c r="BV26" s="606"/>
      <c r="BW26" s="606"/>
      <c r="BX26" s="607"/>
      <c r="BY26" s="606" t="s">
        <v>450</v>
      </c>
      <c r="BZ26" s="606"/>
      <c r="CA26" s="606"/>
      <c r="CB26" s="606"/>
      <c r="CC26" s="606"/>
      <c r="CD26" s="602"/>
      <c r="CE26" s="542"/>
      <c r="CF26" s="542"/>
      <c r="CG26" s="542"/>
      <c r="CH26" s="588"/>
      <c r="CI26" s="602"/>
      <c r="CJ26" s="542"/>
      <c r="CK26" s="542"/>
      <c r="CL26" s="542"/>
      <c r="CM26" s="603"/>
      <c r="CN26" s="542"/>
      <c r="CO26" s="542"/>
      <c r="CP26" s="542"/>
      <c r="CQ26" s="542"/>
      <c r="CR26" s="587"/>
      <c r="CS26" s="586"/>
      <c r="CT26" s="542"/>
      <c r="CU26" s="542"/>
      <c r="CV26" s="542"/>
      <c r="CW26" s="587"/>
    </row>
    <row r="27" spans="1:101" ht="18" customHeight="1">
      <c r="A27" s="559"/>
      <c r="B27" s="555"/>
      <c r="C27" s="555"/>
      <c r="D27" s="555"/>
      <c r="E27" s="558"/>
      <c r="F27" s="592"/>
      <c r="G27" s="593"/>
      <c r="H27" s="593"/>
      <c r="I27" s="593"/>
      <c r="J27" s="594"/>
      <c r="K27" s="555" t="s">
        <v>445</v>
      </c>
      <c r="L27" s="555"/>
      <c r="M27" s="555"/>
      <c r="N27" s="555"/>
      <c r="O27" s="556"/>
      <c r="P27" s="599"/>
      <c r="Q27" s="600"/>
      <c r="R27" s="600"/>
      <c r="S27" s="600"/>
      <c r="T27" s="601"/>
      <c r="U27" s="608"/>
      <c r="V27" s="609"/>
      <c r="W27" s="609"/>
      <c r="X27" s="609"/>
      <c r="Y27" s="610"/>
      <c r="Z27" s="609"/>
      <c r="AA27" s="609"/>
      <c r="AB27" s="609"/>
      <c r="AC27" s="609"/>
      <c r="AD27" s="609"/>
      <c r="AE27" s="557" t="s">
        <v>272</v>
      </c>
      <c r="AF27" s="555"/>
      <c r="AG27" s="555"/>
      <c r="AH27" s="555"/>
      <c r="AI27" s="558"/>
      <c r="AJ27" s="557"/>
      <c r="AK27" s="555"/>
      <c r="AL27" s="555"/>
      <c r="AM27" s="555"/>
      <c r="AN27" s="604"/>
      <c r="AO27" s="555" t="s">
        <v>352</v>
      </c>
      <c r="AP27" s="555"/>
      <c r="AQ27" s="555"/>
      <c r="AR27" s="555"/>
      <c r="AS27" s="555"/>
      <c r="AT27" s="559" t="s">
        <v>446</v>
      </c>
      <c r="AU27" s="555"/>
      <c r="AV27" s="555"/>
      <c r="AW27" s="555"/>
      <c r="AX27" s="556"/>
      <c r="AZ27" s="559"/>
      <c r="BA27" s="555"/>
      <c r="BB27" s="555"/>
      <c r="BC27" s="555"/>
      <c r="BD27" s="558"/>
      <c r="BE27" s="592"/>
      <c r="BF27" s="593"/>
      <c r="BG27" s="593"/>
      <c r="BH27" s="593"/>
      <c r="BI27" s="594"/>
      <c r="BJ27" s="555" t="s">
        <v>445</v>
      </c>
      <c r="BK27" s="555"/>
      <c r="BL27" s="555"/>
      <c r="BM27" s="555"/>
      <c r="BN27" s="556"/>
      <c r="BO27" s="599"/>
      <c r="BP27" s="600"/>
      <c r="BQ27" s="600"/>
      <c r="BR27" s="600"/>
      <c r="BS27" s="601"/>
      <c r="BT27" s="608"/>
      <c r="BU27" s="609"/>
      <c r="BV27" s="609"/>
      <c r="BW27" s="609"/>
      <c r="BX27" s="610"/>
      <c r="BY27" s="609"/>
      <c r="BZ27" s="609"/>
      <c r="CA27" s="609"/>
      <c r="CB27" s="609"/>
      <c r="CC27" s="609"/>
      <c r="CD27" s="557" t="s">
        <v>272</v>
      </c>
      <c r="CE27" s="555"/>
      <c r="CF27" s="555"/>
      <c r="CG27" s="555"/>
      <c r="CH27" s="558"/>
      <c r="CI27" s="557"/>
      <c r="CJ27" s="555"/>
      <c r="CK27" s="555"/>
      <c r="CL27" s="555"/>
      <c r="CM27" s="604"/>
      <c r="CN27" s="555" t="s">
        <v>352</v>
      </c>
      <c r="CO27" s="555"/>
      <c r="CP27" s="555"/>
      <c r="CQ27" s="555"/>
      <c r="CR27" s="555"/>
      <c r="CS27" s="559" t="s">
        <v>446</v>
      </c>
      <c r="CT27" s="555"/>
      <c r="CU27" s="555"/>
      <c r="CV27" s="555"/>
      <c r="CW27" s="556"/>
    </row>
    <row r="28" spans="1:101" s="142" customFormat="1">
      <c r="A28" s="560" t="s">
        <v>267</v>
      </c>
      <c r="B28" s="561"/>
      <c r="C28" s="561"/>
      <c r="D28" s="561"/>
      <c r="E28" s="562"/>
      <c r="F28" s="563" t="s">
        <v>267</v>
      </c>
      <c r="G28" s="561"/>
      <c r="H28" s="561"/>
      <c r="I28" s="561"/>
      <c r="J28" s="564"/>
      <c r="K28" s="561" t="s">
        <v>267</v>
      </c>
      <c r="L28" s="561"/>
      <c r="M28" s="561"/>
      <c r="N28" s="561"/>
      <c r="O28" s="565"/>
      <c r="P28" s="561" t="s">
        <v>267</v>
      </c>
      <c r="Q28" s="561"/>
      <c r="R28" s="561"/>
      <c r="S28" s="561"/>
      <c r="T28" s="561"/>
      <c r="U28" s="563" t="s">
        <v>267</v>
      </c>
      <c r="V28" s="561"/>
      <c r="W28" s="561"/>
      <c r="X28" s="561"/>
      <c r="Y28" s="562"/>
      <c r="Z28" s="561" t="s">
        <v>267</v>
      </c>
      <c r="AA28" s="561"/>
      <c r="AB28" s="561"/>
      <c r="AC28" s="561"/>
      <c r="AD28" s="561"/>
      <c r="AE28" s="563" t="s">
        <v>267</v>
      </c>
      <c r="AF28" s="561"/>
      <c r="AG28" s="561"/>
      <c r="AH28" s="561"/>
      <c r="AI28" s="562"/>
      <c r="AJ28" s="563" t="s">
        <v>267</v>
      </c>
      <c r="AK28" s="561"/>
      <c r="AL28" s="561"/>
      <c r="AM28" s="561"/>
      <c r="AN28" s="564"/>
      <c r="AO28" s="561" t="s">
        <v>267</v>
      </c>
      <c r="AP28" s="561"/>
      <c r="AQ28" s="561"/>
      <c r="AR28" s="561"/>
      <c r="AS28" s="561"/>
      <c r="AT28" s="560" t="s">
        <v>267</v>
      </c>
      <c r="AU28" s="561"/>
      <c r="AV28" s="561"/>
      <c r="AW28" s="561"/>
      <c r="AX28" s="565"/>
      <c r="AZ28" s="560" t="s">
        <v>267</v>
      </c>
      <c r="BA28" s="561"/>
      <c r="BB28" s="561"/>
      <c r="BC28" s="561"/>
      <c r="BD28" s="562"/>
      <c r="BE28" s="563" t="s">
        <v>267</v>
      </c>
      <c r="BF28" s="561"/>
      <c r="BG28" s="561"/>
      <c r="BH28" s="561"/>
      <c r="BI28" s="564"/>
      <c r="BJ28" s="561" t="s">
        <v>267</v>
      </c>
      <c r="BK28" s="561"/>
      <c r="BL28" s="561"/>
      <c r="BM28" s="561"/>
      <c r="BN28" s="565"/>
      <c r="BO28" s="561" t="s">
        <v>267</v>
      </c>
      <c r="BP28" s="561"/>
      <c r="BQ28" s="561"/>
      <c r="BR28" s="561"/>
      <c r="BS28" s="561"/>
      <c r="BT28" s="563" t="s">
        <v>267</v>
      </c>
      <c r="BU28" s="561"/>
      <c r="BV28" s="561"/>
      <c r="BW28" s="561"/>
      <c r="BX28" s="562"/>
      <c r="BY28" s="561" t="s">
        <v>267</v>
      </c>
      <c r="BZ28" s="561"/>
      <c r="CA28" s="561"/>
      <c r="CB28" s="561"/>
      <c r="CC28" s="561"/>
      <c r="CD28" s="563" t="s">
        <v>267</v>
      </c>
      <c r="CE28" s="561"/>
      <c r="CF28" s="561"/>
      <c r="CG28" s="561"/>
      <c r="CH28" s="562"/>
      <c r="CI28" s="563" t="s">
        <v>267</v>
      </c>
      <c r="CJ28" s="561"/>
      <c r="CK28" s="561"/>
      <c r="CL28" s="561"/>
      <c r="CM28" s="564"/>
      <c r="CN28" s="561" t="s">
        <v>267</v>
      </c>
      <c r="CO28" s="561"/>
      <c r="CP28" s="561"/>
      <c r="CQ28" s="561"/>
      <c r="CR28" s="561"/>
      <c r="CS28" s="560" t="s">
        <v>267</v>
      </c>
      <c r="CT28" s="561"/>
      <c r="CU28" s="561"/>
      <c r="CV28" s="561"/>
      <c r="CW28" s="565"/>
    </row>
    <row r="29" spans="1:101" ht="24.9" customHeight="1">
      <c r="A29" s="566">
        <f>'③細目表（提出）'!C11</f>
        <v>0</v>
      </c>
      <c r="B29" s="567"/>
      <c r="C29" s="567"/>
      <c r="D29" s="567"/>
      <c r="E29" s="568"/>
      <c r="F29" s="569">
        <f>'③細目表（提出）'!D11</f>
        <v>0</v>
      </c>
      <c r="G29" s="567"/>
      <c r="H29" s="567"/>
      <c r="I29" s="567"/>
      <c r="J29" s="570"/>
      <c r="K29" s="571">
        <f>A29+F29</f>
        <v>0</v>
      </c>
      <c r="L29" s="571"/>
      <c r="M29" s="571"/>
      <c r="N29" s="571"/>
      <c r="O29" s="578"/>
      <c r="P29" s="571" t="e">
        <f>'③細目表（提出）'!F11</f>
        <v>#DIV/0!</v>
      </c>
      <c r="Q29" s="567"/>
      <c r="R29" s="567"/>
      <c r="S29" s="567"/>
      <c r="T29" s="567"/>
      <c r="U29" s="576" t="e">
        <f>'③細目表（提出）'!G11</f>
        <v>#DIV/0!</v>
      </c>
      <c r="V29" s="567"/>
      <c r="W29" s="567"/>
      <c r="X29" s="567"/>
      <c r="Y29" s="568"/>
      <c r="Z29" s="567">
        <f>'③細目表（提出）'!H11</f>
        <v>0</v>
      </c>
      <c r="AA29" s="567"/>
      <c r="AB29" s="567"/>
      <c r="AC29" s="567"/>
      <c r="AD29" s="567"/>
      <c r="AE29" s="569" t="e">
        <f>P29-U29-Z29</f>
        <v>#DIV/0!</v>
      </c>
      <c r="AF29" s="571"/>
      <c r="AG29" s="571"/>
      <c r="AH29" s="571"/>
      <c r="AI29" s="579"/>
      <c r="AJ29" s="576">
        <f>'③細目表（提出）'!J11</f>
        <v>0</v>
      </c>
      <c r="AK29" s="567"/>
      <c r="AL29" s="567"/>
      <c r="AM29" s="567"/>
      <c r="AN29" s="570"/>
      <c r="AO29" s="571" t="e">
        <f>AE29+AJ29</f>
        <v>#DIV/0!</v>
      </c>
      <c r="AP29" s="571"/>
      <c r="AQ29" s="571"/>
      <c r="AR29" s="571"/>
      <c r="AS29" s="571"/>
      <c r="AT29" s="566" t="e">
        <f>K29-AO29</f>
        <v>#DIV/0!</v>
      </c>
      <c r="AU29" s="571"/>
      <c r="AV29" s="571"/>
      <c r="AW29" s="571"/>
      <c r="AX29" s="578"/>
      <c r="AZ29" s="566">
        <f>'③細目表（提出）'!C38</f>
        <v>0</v>
      </c>
      <c r="BA29" s="567"/>
      <c r="BB29" s="567"/>
      <c r="BC29" s="567"/>
      <c r="BD29" s="568"/>
      <c r="BE29" s="569">
        <f>'③細目表（提出）'!D38</f>
        <v>0</v>
      </c>
      <c r="BF29" s="571"/>
      <c r="BG29" s="571"/>
      <c r="BH29" s="571"/>
      <c r="BI29" s="577"/>
      <c r="BJ29" s="571">
        <f>AZ29+BE29</f>
        <v>0</v>
      </c>
      <c r="BK29" s="571"/>
      <c r="BL29" s="571"/>
      <c r="BM29" s="571"/>
      <c r="BN29" s="578"/>
      <c r="BO29" s="571" t="e">
        <f>'③細目表（提出）'!F38</f>
        <v>#DIV/0!</v>
      </c>
      <c r="BP29" s="571"/>
      <c r="BQ29" s="571"/>
      <c r="BR29" s="571"/>
      <c r="BS29" s="571"/>
      <c r="BT29" s="569" t="e">
        <f>'③細目表（提出）'!G38</f>
        <v>#DIV/0!</v>
      </c>
      <c r="BU29" s="571"/>
      <c r="BV29" s="571"/>
      <c r="BW29" s="571"/>
      <c r="BX29" s="579"/>
      <c r="BY29" s="571">
        <f>'③細目表（提出）'!H38</f>
        <v>0</v>
      </c>
      <c r="BZ29" s="571"/>
      <c r="CA29" s="571"/>
      <c r="CB29" s="571"/>
      <c r="CC29" s="571"/>
      <c r="CD29" s="569" t="e">
        <f>BO29-BT29-BY29</f>
        <v>#DIV/0!</v>
      </c>
      <c r="CE29" s="571"/>
      <c r="CF29" s="571"/>
      <c r="CG29" s="571"/>
      <c r="CH29" s="579"/>
      <c r="CI29" s="569">
        <f>'③細目表（提出）'!J38</f>
        <v>0</v>
      </c>
      <c r="CJ29" s="571"/>
      <c r="CK29" s="571"/>
      <c r="CL29" s="571"/>
      <c r="CM29" s="577"/>
      <c r="CN29" s="571" t="e">
        <f>CD29+CI29</f>
        <v>#DIV/0!</v>
      </c>
      <c r="CO29" s="571"/>
      <c r="CP29" s="571"/>
      <c r="CQ29" s="571"/>
      <c r="CR29" s="571"/>
      <c r="CS29" s="566" t="e">
        <f>BJ29-CN29</f>
        <v>#DIV/0!</v>
      </c>
      <c r="CT29" s="571"/>
      <c r="CU29" s="571"/>
      <c r="CV29" s="571"/>
      <c r="CW29" s="578"/>
    </row>
    <row r="30" spans="1:101">
      <c r="A30" s="185" t="s">
        <v>451</v>
      </c>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Z30" s="185" t="s">
        <v>451</v>
      </c>
      <c r="BA30" s="185"/>
      <c r="BB30" s="185"/>
      <c r="BC30" s="185"/>
      <c r="BD30" s="185"/>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c r="CE30" s="185"/>
      <c r="CF30" s="185"/>
      <c r="CG30" s="185"/>
      <c r="CH30" s="185"/>
      <c r="CI30" s="185"/>
      <c r="CJ30" s="185"/>
      <c r="CK30" s="185"/>
      <c r="CL30" s="185"/>
      <c r="CM30" s="185"/>
      <c r="CN30" s="185"/>
      <c r="CO30" s="185"/>
      <c r="CP30" s="185"/>
      <c r="CQ30" s="185"/>
      <c r="CR30" s="185"/>
      <c r="CS30" s="185"/>
      <c r="CT30" s="185"/>
      <c r="CU30" s="185"/>
      <c r="CV30" s="185"/>
      <c r="CW30" s="185"/>
    </row>
    <row r="31" spans="1:101" ht="20.100000000000001" customHeight="1">
      <c r="A31" s="542" t="s">
        <v>232</v>
      </c>
      <c r="B31" s="542"/>
      <c r="C31" s="542"/>
      <c r="D31" s="542"/>
      <c r="E31" s="542"/>
      <c r="F31" s="542"/>
      <c r="G31" s="542"/>
      <c r="H31" s="542"/>
      <c r="I31" s="542"/>
      <c r="J31" s="542"/>
      <c r="K31" s="542"/>
      <c r="L31" s="542"/>
      <c r="M31" s="542"/>
      <c r="N31" s="542"/>
      <c r="O31" s="542"/>
      <c r="P31" s="542"/>
      <c r="Q31" s="542"/>
      <c r="R31" s="542"/>
      <c r="S31" s="542"/>
      <c r="T31" s="542"/>
      <c r="U31" s="542"/>
      <c r="V31" s="542"/>
      <c r="W31" s="542"/>
      <c r="X31" s="542"/>
      <c r="Y31" s="542"/>
      <c r="Z31" s="542"/>
      <c r="AA31" s="542"/>
      <c r="AB31" s="542"/>
      <c r="AC31" s="542"/>
      <c r="AD31" s="542"/>
      <c r="AE31" s="542"/>
      <c r="AF31" s="542"/>
      <c r="AG31" s="542"/>
      <c r="AH31" s="542"/>
      <c r="AI31" s="542"/>
      <c r="AJ31" s="542"/>
      <c r="AK31" s="542"/>
      <c r="AL31" s="542"/>
      <c r="AM31" s="542"/>
      <c r="AN31" s="542"/>
      <c r="AO31" s="542"/>
      <c r="AP31" s="542"/>
      <c r="AQ31" s="542"/>
      <c r="AR31" s="542"/>
      <c r="AS31" s="542"/>
      <c r="AT31" s="542"/>
      <c r="AU31" s="542"/>
      <c r="AV31" s="542"/>
      <c r="AW31" s="542"/>
      <c r="AX31" s="542"/>
      <c r="AZ31" s="542" t="s">
        <v>232</v>
      </c>
      <c r="BA31" s="542"/>
      <c r="BB31" s="542"/>
      <c r="BC31" s="542"/>
      <c r="BD31" s="542"/>
      <c r="BE31" s="542"/>
      <c r="BF31" s="542"/>
      <c r="BG31" s="542"/>
      <c r="BH31" s="542"/>
      <c r="BI31" s="542"/>
      <c r="BJ31" s="542"/>
      <c r="BK31" s="542"/>
      <c r="BL31" s="542"/>
      <c r="BM31" s="542"/>
      <c r="BN31" s="542"/>
      <c r="BO31" s="542"/>
      <c r="BP31" s="542"/>
      <c r="BQ31" s="542"/>
      <c r="BR31" s="542"/>
      <c r="BS31" s="542"/>
      <c r="BT31" s="542"/>
      <c r="BU31" s="542"/>
      <c r="BV31" s="542"/>
      <c r="BW31" s="542"/>
      <c r="BX31" s="542"/>
      <c r="BY31" s="542"/>
      <c r="BZ31" s="542"/>
      <c r="CA31" s="542"/>
      <c r="CB31" s="542"/>
      <c r="CC31" s="542"/>
      <c r="CD31" s="542"/>
      <c r="CE31" s="542"/>
      <c r="CF31" s="542"/>
      <c r="CG31" s="542"/>
      <c r="CH31" s="542"/>
      <c r="CI31" s="542"/>
      <c r="CJ31" s="542"/>
      <c r="CK31" s="542"/>
      <c r="CL31" s="542"/>
      <c r="CM31" s="542"/>
      <c r="CN31" s="542"/>
      <c r="CO31" s="542"/>
      <c r="CP31" s="542"/>
      <c r="CQ31" s="542"/>
      <c r="CR31" s="542"/>
      <c r="CS31" s="542"/>
      <c r="CT31" s="542"/>
      <c r="CU31" s="542"/>
      <c r="CV31" s="542"/>
      <c r="CW31" s="542"/>
    </row>
    <row r="32" spans="1:101" ht="20.100000000000001" customHeight="1">
      <c r="AK32" s="186" t="s">
        <v>126</v>
      </c>
      <c r="AL32" s="543" t="s">
        <v>159</v>
      </c>
      <c r="AM32" s="543"/>
      <c r="AN32" s="543"/>
      <c r="AO32" s="184" t="s">
        <v>138</v>
      </c>
      <c r="AP32" s="473" t="str">
        <f>$AP$2</f>
        <v>集落協定</v>
      </c>
      <c r="AQ32" s="473"/>
      <c r="AR32" s="473"/>
      <c r="AS32" s="473"/>
      <c r="AT32" s="473"/>
      <c r="AU32" s="473"/>
      <c r="AV32" s="473"/>
      <c r="AW32" s="473"/>
      <c r="AX32" s="141" t="s">
        <v>137</v>
      </c>
      <c r="CJ32" s="186" t="s">
        <v>126</v>
      </c>
      <c r="CK32" s="543" t="s">
        <v>159</v>
      </c>
      <c r="CL32" s="543"/>
      <c r="CM32" s="543"/>
      <c r="CN32" s="184" t="s">
        <v>138</v>
      </c>
      <c r="CO32" s="473" t="str">
        <f>$AP$2</f>
        <v>集落協定</v>
      </c>
      <c r="CP32" s="473"/>
      <c r="CQ32" s="473"/>
      <c r="CR32" s="473"/>
      <c r="CS32" s="473"/>
      <c r="CT32" s="473"/>
      <c r="CU32" s="473"/>
      <c r="CV32" s="473"/>
      <c r="CW32" s="141" t="s">
        <v>137</v>
      </c>
    </row>
    <row r="33" spans="1:101" ht="20.100000000000001" customHeight="1">
      <c r="AK33" s="186" t="s">
        <v>126</v>
      </c>
      <c r="AL33" s="544" t="s">
        <v>164</v>
      </c>
      <c r="AM33" s="544"/>
      <c r="AN33" s="544"/>
      <c r="AO33" s="544"/>
      <c r="AP33" s="544"/>
      <c r="AQ33" s="184" t="s">
        <v>135</v>
      </c>
      <c r="AR33" s="545">
        <f>②内訳!L11</f>
        <v>0</v>
      </c>
      <c r="AS33" s="545"/>
      <c r="AT33" s="545"/>
      <c r="AU33" s="545"/>
      <c r="AV33" s="545"/>
      <c r="AW33" s="545"/>
      <c r="AX33" s="141" t="s">
        <v>137</v>
      </c>
      <c r="CJ33" s="186" t="s">
        <v>126</v>
      </c>
      <c r="CK33" s="544" t="s">
        <v>164</v>
      </c>
      <c r="CL33" s="544"/>
      <c r="CM33" s="544"/>
      <c r="CN33" s="544"/>
      <c r="CO33" s="544"/>
      <c r="CP33" s="184" t="s">
        <v>135</v>
      </c>
      <c r="CQ33" s="545">
        <f>②内訳!L38</f>
        <v>0</v>
      </c>
      <c r="CR33" s="545"/>
      <c r="CS33" s="545"/>
      <c r="CT33" s="545"/>
      <c r="CU33" s="545"/>
      <c r="CV33" s="545"/>
      <c r="CW33" s="141" t="s">
        <v>137</v>
      </c>
    </row>
    <row r="34" spans="1:101" ht="18" customHeight="1">
      <c r="A34" s="546" t="s">
        <v>13</v>
      </c>
      <c r="B34" s="547"/>
      <c r="C34" s="547"/>
      <c r="D34" s="547"/>
      <c r="E34" s="547"/>
      <c r="F34" s="548" t="s">
        <v>21</v>
      </c>
      <c r="G34" s="547"/>
      <c r="H34" s="547"/>
      <c r="I34" s="547"/>
      <c r="J34" s="549"/>
      <c r="K34" s="547" t="s">
        <v>61</v>
      </c>
      <c r="L34" s="547"/>
      <c r="M34" s="547"/>
      <c r="N34" s="547"/>
      <c r="O34" s="550"/>
      <c r="P34" s="546" t="s">
        <v>313</v>
      </c>
      <c r="Q34" s="547"/>
      <c r="R34" s="547"/>
      <c r="S34" s="547"/>
      <c r="T34" s="547"/>
      <c r="U34" s="547"/>
      <c r="V34" s="547"/>
      <c r="W34" s="547"/>
      <c r="X34" s="547"/>
      <c r="Y34" s="547"/>
      <c r="Z34" s="547"/>
      <c r="AA34" s="547"/>
      <c r="AB34" s="547"/>
      <c r="AC34" s="547"/>
      <c r="AD34" s="551"/>
      <c r="AE34" s="548" t="s">
        <v>147</v>
      </c>
      <c r="AF34" s="547"/>
      <c r="AG34" s="547"/>
      <c r="AH34" s="547"/>
      <c r="AI34" s="551"/>
      <c r="AJ34" s="548" t="s">
        <v>436</v>
      </c>
      <c r="AK34" s="547"/>
      <c r="AL34" s="547"/>
      <c r="AM34" s="547"/>
      <c r="AN34" s="549"/>
      <c r="AO34" s="547" t="s">
        <v>289</v>
      </c>
      <c r="AP34" s="547"/>
      <c r="AQ34" s="547"/>
      <c r="AR34" s="547"/>
      <c r="AS34" s="547"/>
      <c r="AT34" s="523" t="s">
        <v>413</v>
      </c>
      <c r="AU34" s="584"/>
      <c r="AV34" s="584"/>
      <c r="AW34" s="584"/>
      <c r="AX34" s="585"/>
      <c r="AZ34" s="546" t="s">
        <v>13</v>
      </c>
      <c r="BA34" s="547"/>
      <c r="BB34" s="547"/>
      <c r="BC34" s="547"/>
      <c r="BD34" s="547"/>
      <c r="BE34" s="548" t="s">
        <v>21</v>
      </c>
      <c r="BF34" s="547"/>
      <c r="BG34" s="547"/>
      <c r="BH34" s="547"/>
      <c r="BI34" s="549"/>
      <c r="BJ34" s="547" t="s">
        <v>61</v>
      </c>
      <c r="BK34" s="547"/>
      <c r="BL34" s="547"/>
      <c r="BM34" s="547"/>
      <c r="BN34" s="550"/>
      <c r="BO34" s="546" t="s">
        <v>313</v>
      </c>
      <c r="BP34" s="547"/>
      <c r="BQ34" s="547"/>
      <c r="BR34" s="547"/>
      <c r="BS34" s="547"/>
      <c r="BT34" s="547"/>
      <c r="BU34" s="547"/>
      <c r="BV34" s="547"/>
      <c r="BW34" s="547"/>
      <c r="BX34" s="547"/>
      <c r="BY34" s="547"/>
      <c r="BZ34" s="547"/>
      <c r="CA34" s="547"/>
      <c r="CB34" s="547"/>
      <c r="CC34" s="551"/>
      <c r="CD34" s="548" t="s">
        <v>147</v>
      </c>
      <c r="CE34" s="547"/>
      <c r="CF34" s="547"/>
      <c r="CG34" s="547"/>
      <c r="CH34" s="551"/>
      <c r="CI34" s="548" t="s">
        <v>436</v>
      </c>
      <c r="CJ34" s="547"/>
      <c r="CK34" s="547"/>
      <c r="CL34" s="547"/>
      <c r="CM34" s="549"/>
      <c r="CN34" s="547" t="s">
        <v>289</v>
      </c>
      <c r="CO34" s="547"/>
      <c r="CP34" s="547"/>
      <c r="CQ34" s="547"/>
      <c r="CR34" s="547"/>
      <c r="CS34" s="523" t="s">
        <v>413</v>
      </c>
      <c r="CT34" s="584"/>
      <c r="CU34" s="584"/>
      <c r="CV34" s="584"/>
      <c r="CW34" s="585"/>
    </row>
    <row r="35" spans="1:101" ht="18" customHeight="1">
      <c r="A35" s="586" t="s">
        <v>256</v>
      </c>
      <c r="B35" s="542"/>
      <c r="C35" s="542"/>
      <c r="D35" s="542"/>
      <c r="E35" s="588"/>
      <c r="F35" s="589" t="s">
        <v>438</v>
      </c>
      <c r="G35" s="590"/>
      <c r="H35" s="590"/>
      <c r="I35" s="590"/>
      <c r="J35" s="591"/>
      <c r="K35" s="590" t="s">
        <v>115</v>
      </c>
      <c r="L35" s="590"/>
      <c r="M35" s="590"/>
      <c r="N35" s="590"/>
      <c r="O35" s="595"/>
      <c r="P35" s="596" t="s">
        <v>202</v>
      </c>
      <c r="Q35" s="597"/>
      <c r="R35" s="597"/>
      <c r="S35" s="597"/>
      <c r="T35" s="598"/>
      <c r="U35" s="552" t="s">
        <v>308</v>
      </c>
      <c r="V35" s="553"/>
      <c r="W35" s="553"/>
      <c r="X35" s="553"/>
      <c r="Y35" s="554"/>
      <c r="Z35" s="552" t="s">
        <v>348</v>
      </c>
      <c r="AA35" s="553"/>
      <c r="AB35" s="553"/>
      <c r="AC35" s="553"/>
      <c r="AD35" s="554"/>
      <c r="AE35" s="602" t="s">
        <v>442</v>
      </c>
      <c r="AF35" s="542"/>
      <c r="AG35" s="542"/>
      <c r="AH35" s="542"/>
      <c r="AI35" s="588"/>
      <c r="AJ35" s="602" t="s">
        <v>449</v>
      </c>
      <c r="AK35" s="542"/>
      <c r="AL35" s="542"/>
      <c r="AM35" s="542"/>
      <c r="AN35" s="603"/>
      <c r="AO35" s="542" t="s">
        <v>117</v>
      </c>
      <c r="AP35" s="542"/>
      <c r="AQ35" s="542"/>
      <c r="AR35" s="542"/>
      <c r="AS35" s="587"/>
      <c r="AT35" s="586"/>
      <c r="AU35" s="542"/>
      <c r="AV35" s="542"/>
      <c r="AW35" s="542"/>
      <c r="AX35" s="587"/>
      <c r="AZ35" s="586" t="s">
        <v>256</v>
      </c>
      <c r="BA35" s="542"/>
      <c r="BB35" s="542"/>
      <c r="BC35" s="542"/>
      <c r="BD35" s="588"/>
      <c r="BE35" s="589" t="s">
        <v>438</v>
      </c>
      <c r="BF35" s="590"/>
      <c r="BG35" s="590"/>
      <c r="BH35" s="590"/>
      <c r="BI35" s="591"/>
      <c r="BJ35" s="590" t="s">
        <v>115</v>
      </c>
      <c r="BK35" s="590"/>
      <c r="BL35" s="590"/>
      <c r="BM35" s="590"/>
      <c r="BN35" s="595"/>
      <c r="BO35" s="596" t="s">
        <v>202</v>
      </c>
      <c r="BP35" s="597"/>
      <c r="BQ35" s="597"/>
      <c r="BR35" s="597"/>
      <c r="BS35" s="598"/>
      <c r="BT35" s="552" t="s">
        <v>308</v>
      </c>
      <c r="BU35" s="553"/>
      <c r="BV35" s="553"/>
      <c r="BW35" s="553"/>
      <c r="BX35" s="554"/>
      <c r="BY35" s="552" t="s">
        <v>348</v>
      </c>
      <c r="BZ35" s="553"/>
      <c r="CA35" s="553"/>
      <c r="CB35" s="553"/>
      <c r="CC35" s="554"/>
      <c r="CD35" s="602" t="s">
        <v>442</v>
      </c>
      <c r="CE35" s="542"/>
      <c r="CF35" s="542"/>
      <c r="CG35" s="542"/>
      <c r="CH35" s="588"/>
      <c r="CI35" s="602" t="s">
        <v>449</v>
      </c>
      <c r="CJ35" s="542"/>
      <c r="CK35" s="542"/>
      <c r="CL35" s="542"/>
      <c r="CM35" s="603"/>
      <c r="CN35" s="542" t="s">
        <v>117</v>
      </c>
      <c r="CO35" s="542"/>
      <c r="CP35" s="542"/>
      <c r="CQ35" s="542"/>
      <c r="CR35" s="587"/>
      <c r="CS35" s="586"/>
      <c r="CT35" s="542"/>
      <c r="CU35" s="542"/>
      <c r="CV35" s="542"/>
      <c r="CW35" s="587"/>
    </row>
    <row r="36" spans="1:101" ht="18" customHeight="1">
      <c r="A36" s="586"/>
      <c r="B36" s="542"/>
      <c r="C36" s="542"/>
      <c r="D36" s="542"/>
      <c r="E36" s="588"/>
      <c r="F36" s="589"/>
      <c r="G36" s="590"/>
      <c r="H36" s="590"/>
      <c r="I36" s="590"/>
      <c r="J36" s="591"/>
      <c r="K36" s="590"/>
      <c r="L36" s="590"/>
      <c r="M36" s="590"/>
      <c r="N36" s="590"/>
      <c r="O36" s="595"/>
      <c r="P36" s="596"/>
      <c r="Q36" s="597"/>
      <c r="R36" s="597"/>
      <c r="S36" s="597"/>
      <c r="T36" s="598"/>
      <c r="U36" s="605" t="s">
        <v>296</v>
      </c>
      <c r="V36" s="606"/>
      <c r="W36" s="606"/>
      <c r="X36" s="606"/>
      <c r="Y36" s="607"/>
      <c r="Z36" s="606" t="s">
        <v>450</v>
      </c>
      <c r="AA36" s="606"/>
      <c r="AB36" s="606"/>
      <c r="AC36" s="606"/>
      <c r="AD36" s="606"/>
      <c r="AE36" s="602"/>
      <c r="AF36" s="542"/>
      <c r="AG36" s="542"/>
      <c r="AH36" s="542"/>
      <c r="AI36" s="588"/>
      <c r="AJ36" s="602"/>
      <c r="AK36" s="542"/>
      <c r="AL36" s="542"/>
      <c r="AM36" s="542"/>
      <c r="AN36" s="603"/>
      <c r="AO36" s="542"/>
      <c r="AP36" s="542"/>
      <c r="AQ36" s="542"/>
      <c r="AR36" s="542"/>
      <c r="AS36" s="587"/>
      <c r="AT36" s="586"/>
      <c r="AU36" s="542"/>
      <c r="AV36" s="542"/>
      <c r="AW36" s="542"/>
      <c r="AX36" s="587"/>
      <c r="AZ36" s="586"/>
      <c r="BA36" s="542"/>
      <c r="BB36" s="542"/>
      <c r="BC36" s="542"/>
      <c r="BD36" s="588"/>
      <c r="BE36" s="589"/>
      <c r="BF36" s="590"/>
      <c r="BG36" s="590"/>
      <c r="BH36" s="590"/>
      <c r="BI36" s="591"/>
      <c r="BJ36" s="590"/>
      <c r="BK36" s="590"/>
      <c r="BL36" s="590"/>
      <c r="BM36" s="590"/>
      <c r="BN36" s="595"/>
      <c r="BO36" s="596"/>
      <c r="BP36" s="597"/>
      <c r="BQ36" s="597"/>
      <c r="BR36" s="597"/>
      <c r="BS36" s="598"/>
      <c r="BT36" s="605" t="s">
        <v>296</v>
      </c>
      <c r="BU36" s="606"/>
      <c r="BV36" s="606"/>
      <c r="BW36" s="606"/>
      <c r="BX36" s="607"/>
      <c r="BY36" s="606" t="s">
        <v>450</v>
      </c>
      <c r="BZ36" s="606"/>
      <c r="CA36" s="606"/>
      <c r="CB36" s="606"/>
      <c r="CC36" s="606"/>
      <c r="CD36" s="602"/>
      <c r="CE36" s="542"/>
      <c r="CF36" s="542"/>
      <c r="CG36" s="542"/>
      <c r="CH36" s="588"/>
      <c r="CI36" s="602"/>
      <c r="CJ36" s="542"/>
      <c r="CK36" s="542"/>
      <c r="CL36" s="542"/>
      <c r="CM36" s="603"/>
      <c r="CN36" s="542"/>
      <c r="CO36" s="542"/>
      <c r="CP36" s="542"/>
      <c r="CQ36" s="542"/>
      <c r="CR36" s="587"/>
      <c r="CS36" s="586"/>
      <c r="CT36" s="542"/>
      <c r="CU36" s="542"/>
      <c r="CV36" s="542"/>
      <c r="CW36" s="587"/>
    </row>
    <row r="37" spans="1:101" ht="18" customHeight="1">
      <c r="A37" s="559"/>
      <c r="B37" s="555"/>
      <c r="C37" s="555"/>
      <c r="D37" s="555"/>
      <c r="E37" s="558"/>
      <c r="F37" s="592"/>
      <c r="G37" s="593"/>
      <c r="H37" s="593"/>
      <c r="I37" s="593"/>
      <c r="J37" s="594"/>
      <c r="K37" s="555" t="s">
        <v>445</v>
      </c>
      <c r="L37" s="555"/>
      <c r="M37" s="555"/>
      <c r="N37" s="555"/>
      <c r="O37" s="556"/>
      <c r="P37" s="599"/>
      <c r="Q37" s="600"/>
      <c r="R37" s="600"/>
      <c r="S37" s="600"/>
      <c r="T37" s="601"/>
      <c r="U37" s="608"/>
      <c r="V37" s="609"/>
      <c r="W37" s="609"/>
      <c r="X37" s="609"/>
      <c r="Y37" s="610"/>
      <c r="Z37" s="609"/>
      <c r="AA37" s="609"/>
      <c r="AB37" s="609"/>
      <c r="AC37" s="609"/>
      <c r="AD37" s="609"/>
      <c r="AE37" s="557" t="s">
        <v>272</v>
      </c>
      <c r="AF37" s="555"/>
      <c r="AG37" s="555"/>
      <c r="AH37" s="555"/>
      <c r="AI37" s="558"/>
      <c r="AJ37" s="557"/>
      <c r="AK37" s="555"/>
      <c r="AL37" s="555"/>
      <c r="AM37" s="555"/>
      <c r="AN37" s="604"/>
      <c r="AO37" s="555" t="s">
        <v>352</v>
      </c>
      <c r="AP37" s="555"/>
      <c r="AQ37" s="555"/>
      <c r="AR37" s="555"/>
      <c r="AS37" s="555"/>
      <c r="AT37" s="559" t="s">
        <v>446</v>
      </c>
      <c r="AU37" s="555"/>
      <c r="AV37" s="555"/>
      <c r="AW37" s="555"/>
      <c r="AX37" s="556"/>
      <c r="AZ37" s="559"/>
      <c r="BA37" s="555"/>
      <c r="BB37" s="555"/>
      <c r="BC37" s="555"/>
      <c r="BD37" s="558"/>
      <c r="BE37" s="592"/>
      <c r="BF37" s="593"/>
      <c r="BG37" s="593"/>
      <c r="BH37" s="593"/>
      <c r="BI37" s="594"/>
      <c r="BJ37" s="555" t="s">
        <v>445</v>
      </c>
      <c r="BK37" s="555"/>
      <c r="BL37" s="555"/>
      <c r="BM37" s="555"/>
      <c r="BN37" s="556"/>
      <c r="BO37" s="599"/>
      <c r="BP37" s="600"/>
      <c r="BQ37" s="600"/>
      <c r="BR37" s="600"/>
      <c r="BS37" s="601"/>
      <c r="BT37" s="608"/>
      <c r="BU37" s="609"/>
      <c r="BV37" s="609"/>
      <c r="BW37" s="609"/>
      <c r="BX37" s="610"/>
      <c r="BY37" s="609"/>
      <c r="BZ37" s="609"/>
      <c r="CA37" s="609"/>
      <c r="CB37" s="609"/>
      <c r="CC37" s="609"/>
      <c r="CD37" s="557" t="s">
        <v>272</v>
      </c>
      <c r="CE37" s="555"/>
      <c r="CF37" s="555"/>
      <c r="CG37" s="555"/>
      <c r="CH37" s="558"/>
      <c r="CI37" s="557"/>
      <c r="CJ37" s="555"/>
      <c r="CK37" s="555"/>
      <c r="CL37" s="555"/>
      <c r="CM37" s="604"/>
      <c r="CN37" s="555" t="s">
        <v>352</v>
      </c>
      <c r="CO37" s="555"/>
      <c r="CP37" s="555"/>
      <c r="CQ37" s="555"/>
      <c r="CR37" s="555"/>
      <c r="CS37" s="559" t="s">
        <v>446</v>
      </c>
      <c r="CT37" s="555"/>
      <c r="CU37" s="555"/>
      <c r="CV37" s="555"/>
      <c r="CW37" s="556"/>
    </row>
    <row r="38" spans="1:101" s="142" customFormat="1">
      <c r="A38" s="560" t="s">
        <v>267</v>
      </c>
      <c r="B38" s="561"/>
      <c r="C38" s="561"/>
      <c r="D38" s="561"/>
      <c r="E38" s="562"/>
      <c r="F38" s="563" t="s">
        <v>267</v>
      </c>
      <c r="G38" s="561"/>
      <c r="H38" s="561"/>
      <c r="I38" s="561"/>
      <c r="J38" s="564"/>
      <c r="K38" s="561" t="s">
        <v>267</v>
      </c>
      <c r="L38" s="561"/>
      <c r="M38" s="561"/>
      <c r="N38" s="561"/>
      <c r="O38" s="565"/>
      <c r="P38" s="561" t="s">
        <v>267</v>
      </c>
      <c r="Q38" s="561"/>
      <c r="R38" s="561"/>
      <c r="S38" s="561"/>
      <c r="T38" s="561"/>
      <c r="U38" s="563" t="s">
        <v>267</v>
      </c>
      <c r="V38" s="561"/>
      <c r="W38" s="561"/>
      <c r="X38" s="561"/>
      <c r="Y38" s="562"/>
      <c r="Z38" s="561" t="s">
        <v>267</v>
      </c>
      <c r="AA38" s="561"/>
      <c r="AB38" s="561"/>
      <c r="AC38" s="561"/>
      <c r="AD38" s="561"/>
      <c r="AE38" s="563" t="s">
        <v>267</v>
      </c>
      <c r="AF38" s="561"/>
      <c r="AG38" s="561"/>
      <c r="AH38" s="561"/>
      <c r="AI38" s="562"/>
      <c r="AJ38" s="563" t="s">
        <v>267</v>
      </c>
      <c r="AK38" s="561"/>
      <c r="AL38" s="561"/>
      <c r="AM38" s="561"/>
      <c r="AN38" s="564"/>
      <c r="AO38" s="561" t="s">
        <v>267</v>
      </c>
      <c r="AP38" s="561"/>
      <c r="AQ38" s="561"/>
      <c r="AR38" s="561"/>
      <c r="AS38" s="561"/>
      <c r="AT38" s="560" t="s">
        <v>267</v>
      </c>
      <c r="AU38" s="561"/>
      <c r="AV38" s="561"/>
      <c r="AW38" s="561"/>
      <c r="AX38" s="565"/>
      <c r="AZ38" s="560" t="s">
        <v>267</v>
      </c>
      <c r="BA38" s="561"/>
      <c r="BB38" s="561"/>
      <c r="BC38" s="561"/>
      <c r="BD38" s="562"/>
      <c r="BE38" s="563" t="s">
        <v>267</v>
      </c>
      <c r="BF38" s="561"/>
      <c r="BG38" s="561"/>
      <c r="BH38" s="561"/>
      <c r="BI38" s="564"/>
      <c r="BJ38" s="561" t="s">
        <v>267</v>
      </c>
      <c r="BK38" s="561"/>
      <c r="BL38" s="561"/>
      <c r="BM38" s="561"/>
      <c r="BN38" s="565"/>
      <c r="BO38" s="561" t="s">
        <v>267</v>
      </c>
      <c r="BP38" s="561"/>
      <c r="BQ38" s="561"/>
      <c r="BR38" s="561"/>
      <c r="BS38" s="561"/>
      <c r="BT38" s="563" t="s">
        <v>267</v>
      </c>
      <c r="BU38" s="561"/>
      <c r="BV38" s="561"/>
      <c r="BW38" s="561"/>
      <c r="BX38" s="562"/>
      <c r="BY38" s="561" t="s">
        <v>267</v>
      </c>
      <c r="BZ38" s="561"/>
      <c r="CA38" s="561"/>
      <c r="CB38" s="561"/>
      <c r="CC38" s="561"/>
      <c r="CD38" s="563" t="s">
        <v>267</v>
      </c>
      <c r="CE38" s="561"/>
      <c r="CF38" s="561"/>
      <c r="CG38" s="561"/>
      <c r="CH38" s="562"/>
      <c r="CI38" s="563" t="s">
        <v>267</v>
      </c>
      <c r="CJ38" s="561"/>
      <c r="CK38" s="561"/>
      <c r="CL38" s="561"/>
      <c r="CM38" s="564"/>
      <c r="CN38" s="561" t="s">
        <v>267</v>
      </c>
      <c r="CO38" s="561"/>
      <c r="CP38" s="561"/>
      <c r="CQ38" s="561"/>
      <c r="CR38" s="561"/>
      <c r="CS38" s="560" t="s">
        <v>267</v>
      </c>
      <c r="CT38" s="561"/>
      <c r="CU38" s="561"/>
      <c r="CV38" s="561"/>
      <c r="CW38" s="565"/>
    </row>
    <row r="39" spans="1:101" ht="24.9" customHeight="1">
      <c r="A39" s="566">
        <f>'③細目表（提出）'!C12</f>
        <v>0</v>
      </c>
      <c r="B39" s="567"/>
      <c r="C39" s="567"/>
      <c r="D39" s="567"/>
      <c r="E39" s="568"/>
      <c r="F39" s="569">
        <f>'③細目表（提出）'!D12</f>
        <v>0</v>
      </c>
      <c r="G39" s="567"/>
      <c r="H39" s="567"/>
      <c r="I39" s="567"/>
      <c r="J39" s="570"/>
      <c r="K39" s="571">
        <f>A39+F39</f>
        <v>0</v>
      </c>
      <c r="L39" s="571"/>
      <c r="M39" s="571"/>
      <c r="N39" s="571"/>
      <c r="O39" s="578"/>
      <c r="P39" s="571" t="e">
        <f>'③細目表（提出）'!F12</f>
        <v>#DIV/0!</v>
      </c>
      <c r="Q39" s="567"/>
      <c r="R39" s="567"/>
      <c r="S39" s="567"/>
      <c r="T39" s="567"/>
      <c r="U39" s="576" t="e">
        <f>'③細目表（提出）'!G12</f>
        <v>#DIV/0!</v>
      </c>
      <c r="V39" s="567"/>
      <c r="W39" s="567"/>
      <c r="X39" s="567"/>
      <c r="Y39" s="568"/>
      <c r="Z39" s="567">
        <f>'③細目表（提出）'!H12</f>
        <v>0</v>
      </c>
      <c r="AA39" s="567"/>
      <c r="AB39" s="567"/>
      <c r="AC39" s="567"/>
      <c r="AD39" s="567"/>
      <c r="AE39" s="569" t="e">
        <f>P39-U39-Z39</f>
        <v>#DIV/0!</v>
      </c>
      <c r="AF39" s="571"/>
      <c r="AG39" s="571"/>
      <c r="AH39" s="571"/>
      <c r="AI39" s="579"/>
      <c r="AJ39" s="576">
        <f>'③細目表（提出）'!J12</f>
        <v>0</v>
      </c>
      <c r="AK39" s="567"/>
      <c r="AL39" s="567"/>
      <c r="AM39" s="567"/>
      <c r="AN39" s="570"/>
      <c r="AO39" s="571" t="e">
        <f>AE39+AJ39</f>
        <v>#DIV/0!</v>
      </c>
      <c r="AP39" s="571"/>
      <c r="AQ39" s="571"/>
      <c r="AR39" s="571"/>
      <c r="AS39" s="571"/>
      <c r="AT39" s="566" t="e">
        <f>K39-AO39</f>
        <v>#DIV/0!</v>
      </c>
      <c r="AU39" s="571"/>
      <c r="AV39" s="571"/>
      <c r="AW39" s="571"/>
      <c r="AX39" s="578"/>
      <c r="AZ39" s="566">
        <f>'③細目表（提出）'!C39</f>
        <v>0</v>
      </c>
      <c r="BA39" s="567"/>
      <c r="BB39" s="567"/>
      <c r="BC39" s="567"/>
      <c r="BD39" s="568"/>
      <c r="BE39" s="569">
        <f>'③細目表（提出）'!D39</f>
        <v>0</v>
      </c>
      <c r="BF39" s="571"/>
      <c r="BG39" s="571"/>
      <c r="BH39" s="571"/>
      <c r="BI39" s="577"/>
      <c r="BJ39" s="571">
        <f>AZ39+BE39</f>
        <v>0</v>
      </c>
      <c r="BK39" s="571"/>
      <c r="BL39" s="571"/>
      <c r="BM39" s="571"/>
      <c r="BN39" s="578"/>
      <c r="BO39" s="571" t="e">
        <f>'③細目表（提出）'!F39</f>
        <v>#DIV/0!</v>
      </c>
      <c r="BP39" s="571"/>
      <c r="BQ39" s="571"/>
      <c r="BR39" s="571"/>
      <c r="BS39" s="571"/>
      <c r="BT39" s="569" t="e">
        <f>'③細目表（提出）'!G39</f>
        <v>#DIV/0!</v>
      </c>
      <c r="BU39" s="571"/>
      <c r="BV39" s="571"/>
      <c r="BW39" s="571"/>
      <c r="BX39" s="579"/>
      <c r="BY39" s="571">
        <f>'③細目表（提出）'!H39</f>
        <v>0</v>
      </c>
      <c r="BZ39" s="571"/>
      <c r="CA39" s="571"/>
      <c r="CB39" s="571"/>
      <c r="CC39" s="571"/>
      <c r="CD39" s="569" t="e">
        <f>BO39-BT39-BY39</f>
        <v>#DIV/0!</v>
      </c>
      <c r="CE39" s="571"/>
      <c r="CF39" s="571"/>
      <c r="CG39" s="571"/>
      <c r="CH39" s="579"/>
      <c r="CI39" s="569">
        <f>'③細目表（提出）'!J39</f>
        <v>0</v>
      </c>
      <c r="CJ39" s="571"/>
      <c r="CK39" s="571"/>
      <c r="CL39" s="571"/>
      <c r="CM39" s="577"/>
      <c r="CN39" s="571" t="e">
        <f>CD39+CI39</f>
        <v>#DIV/0!</v>
      </c>
      <c r="CO39" s="571"/>
      <c r="CP39" s="571"/>
      <c r="CQ39" s="571"/>
      <c r="CR39" s="571"/>
      <c r="CS39" s="566" t="e">
        <f>BJ39-CN39</f>
        <v>#DIV/0!</v>
      </c>
      <c r="CT39" s="571"/>
      <c r="CU39" s="571"/>
      <c r="CV39" s="571"/>
      <c r="CW39" s="578"/>
    </row>
    <row r="40" spans="1:101">
      <c r="A40" s="185" t="s">
        <v>451</v>
      </c>
      <c r="B40" s="185"/>
      <c r="C40" s="185"/>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5"/>
      <c r="AU40" s="185"/>
      <c r="AV40" s="185"/>
      <c r="AW40" s="185"/>
      <c r="AX40" s="185"/>
      <c r="AZ40" s="185" t="s">
        <v>451</v>
      </c>
      <c r="BA40" s="185"/>
      <c r="BB40" s="185"/>
      <c r="BC40" s="185"/>
      <c r="BD40" s="185"/>
      <c r="BE40" s="185"/>
      <c r="BF40" s="185"/>
      <c r="BG40" s="185"/>
      <c r="BH40" s="185"/>
      <c r="BI40" s="185"/>
      <c r="BJ40" s="185"/>
      <c r="BK40" s="185"/>
      <c r="BL40" s="185"/>
      <c r="BM40" s="185"/>
      <c r="BN40" s="185"/>
      <c r="BO40" s="185"/>
      <c r="BP40" s="185"/>
      <c r="BQ40" s="185"/>
      <c r="BR40" s="185"/>
      <c r="BS40" s="185"/>
      <c r="BT40" s="185"/>
      <c r="BU40" s="185"/>
      <c r="BV40" s="185"/>
      <c r="BW40" s="185"/>
      <c r="BX40" s="185"/>
      <c r="BY40" s="185"/>
      <c r="BZ40" s="185"/>
      <c r="CA40" s="185"/>
      <c r="CB40" s="185"/>
      <c r="CC40" s="185"/>
      <c r="CD40" s="185"/>
      <c r="CE40" s="185"/>
      <c r="CF40" s="185"/>
      <c r="CG40" s="185"/>
      <c r="CH40" s="185"/>
      <c r="CI40" s="185"/>
      <c r="CJ40" s="185"/>
      <c r="CK40" s="185"/>
      <c r="CL40" s="185"/>
      <c r="CM40" s="185"/>
      <c r="CN40" s="185"/>
      <c r="CO40" s="185"/>
      <c r="CP40" s="185"/>
      <c r="CQ40" s="185"/>
      <c r="CR40" s="185"/>
      <c r="CS40" s="185"/>
      <c r="CT40" s="185"/>
      <c r="CU40" s="185"/>
      <c r="CV40" s="185"/>
      <c r="CW40" s="185"/>
    </row>
    <row r="41" spans="1:101" ht="20.100000000000001" customHeight="1">
      <c r="A41" s="542" t="s">
        <v>232</v>
      </c>
      <c r="B41" s="542"/>
      <c r="C41" s="542"/>
      <c r="D41" s="542"/>
      <c r="E41" s="542"/>
      <c r="F41" s="542"/>
      <c r="G41" s="542"/>
      <c r="H41" s="542"/>
      <c r="I41" s="542"/>
      <c r="J41" s="542"/>
      <c r="K41" s="542"/>
      <c r="L41" s="542"/>
      <c r="M41" s="542"/>
      <c r="N41" s="542"/>
      <c r="O41" s="542"/>
      <c r="P41" s="542"/>
      <c r="Q41" s="542"/>
      <c r="R41" s="542"/>
      <c r="S41" s="542"/>
      <c r="T41" s="542"/>
      <c r="U41" s="542"/>
      <c r="V41" s="542"/>
      <c r="W41" s="542"/>
      <c r="X41" s="542"/>
      <c r="Y41" s="542"/>
      <c r="Z41" s="542"/>
      <c r="AA41" s="542"/>
      <c r="AB41" s="542"/>
      <c r="AC41" s="542"/>
      <c r="AD41" s="542"/>
      <c r="AE41" s="542"/>
      <c r="AF41" s="542"/>
      <c r="AG41" s="542"/>
      <c r="AH41" s="542"/>
      <c r="AI41" s="542"/>
      <c r="AJ41" s="542"/>
      <c r="AK41" s="542"/>
      <c r="AL41" s="542"/>
      <c r="AM41" s="542"/>
      <c r="AN41" s="542"/>
      <c r="AO41" s="542"/>
      <c r="AP41" s="542"/>
      <c r="AQ41" s="542"/>
      <c r="AR41" s="542"/>
      <c r="AS41" s="542"/>
      <c r="AT41" s="542"/>
      <c r="AU41" s="542"/>
      <c r="AV41" s="542"/>
      <c r="AW41" s="542"/>
      <c r="AX41" s="542"/>
      <c r="AZ41" s="542" t="s">
        <v>232</v>
      </c>
      <c r="BA41" s="542"/>
      <c r="BB41" s="542"/>
      <c r="BC41" s="542"/>
      <c r="BD41" s="542"/>
      <c r="BE41" s="542"/>
      <c r="BF41" s="542"/>
      <c r="BG41" s="542"/>
      <c r="BH41" s="542"/>
      <c r="BI41" s="542"/>
      <c r="BJ41" s="542"/>
      <c r="BK41" s="542"/>
      <c r="BL41" s="542"/>
      <c r="BM41" s="542"/>
      <c r="BN41" s="542"/>
      <c r="BO41" s="542"/>
      <c r="BP41" s="542"/>
      <c r="BQ41" s="542"/>
      <c r="BR41" s="542"/>
      <c r="BS41" s="542"/>
      <c r="BT41" s="542"/>
      <c r="BU41" s="542"/>
      <c r="BV41" s="542"/>
      <c r="BW41" s="542"/>
      <c r="BX41" s="542"/>
      <c r="BY41" s="542"/>
      <c r="BZ41" s="542"/>
      <c r="CA41" s="542"/>
      <c r="CB41" s="542"/>
      <c r="CC41" s="542"/>
      <c r="CD41" s="542"/>
      <c r="CE41" s="542"/>
      <c r="CF41" s="542"/>
      <c r="CG41" s="542"/>
      <c r="CH41" s="542"/>
      <c r="CI41" s="542"/>
      <c r="CJ41" s="542"/>
      <c r="CK41" s="542"/>
      <c r="CL41" s="542"/>
      <c r="CM41" s="542"/>
      <c r="CN41" s="542"/>
      <c r="CO41" s="542"/>
      <c r="CP41" s="542"/>
      <c r="CQ41" s="542"/>
      <c r="CR41" s="542"/>
      <c r="CS41" s="542"/>
      <c r="CT41" s="542"/>
      <c r="CU41" s="542"/>
      <c r="CV41" s="542"/>
      <c r="CW41" s="542"/>
    </row>
    <row r="42" spans="1:101" ht="20.100000000000001" customHeight="1">
      <c r="AK42" s="186" t="s">
        <v>126</v>
      </c>
      <c r="AL42" s="543" t="s">
        <v>159</v>
      </c>
      <c r="AM42" s="543"/>
      <c r="AN42" s="543"/>
      <c r="AO42" s="184" t="s">
        <v>138</v>
      </c>
      <c r="AP42" s="473" t="str">
        <f>$AP$2</f>
        <v>集落協定</v>
      </c>
      <c r="AQ42" s="473"/>
      <c r="AR42" s="473"/>
      <c r="AS42" s="473"/>
      <c r="AT42" s="473"/>
      <c r="AU42" s="473"/>
      <c r="AV42" s="473"/>
      <c r="AW42" s="473"/>
      <c r="AX42" s="141" t="s">
        <v>137</v>
      </c>
      <c r="CJ42" s="186" t="s">
        <v>126</v>
      </c>
      <c r="CK42" s="543" t="s">
        <v>159</v>
      </c>
      <c r="CL42" s="543"/>
      <c r="CM42" s="543"/>
      <c r="CN42" s="184" t="s">
        <v>138</v>
      </c>
      <c r="CO42" s="473" t="str">
        <f>$AP$2</f>
        <v>集落協定</v>
      </c>
      <c r="CP42" s="473"/>
      <c r="CQ42" s="473"/>
      <c r="CR42" s="473"/>
      <c r="CS42" s="473"/>
      <c r="CT42" s="473"/>
      <c r="CU42" s="473"/>
      <c r="CV42" s="473"/>
      <c r="CW42" s="141" t="s">
        <v>137</v>
      </c>
    </row>
    <row r="43" spans="1:101" ht="20.100000000000001" customHeight="1">
      <c r="AK43" s="186" t="s">
        <v>126</v>
      </c>
      <c r="AL43" s="544" t="s">
        <v>164</v>
      </c>
      <c r="AM43" s="544"/>
      <c r="AN43" s="544"/>
      <c r="AO43" s="544"/>
      <c r="AP43" s="544"/>
      <c r="AQ43" s="184" t="s">
        <v>135</v>
      </c>
      <c r="AR43" s="545">
        <f>②内訳!L12</f>
        <v>0</v>
      </c>
      <c r="AS43" s="545"/>
      <c r="AT43" s="545"/>
      <c r="AU43" s="545"/>
      <c r="AV43" s="545"/>
      <c r="AW43" s="545"/>
      <c r="AX43" s="141" t="s">
        <v>137</v>
      </c>
      <c r="CJ43" s="186" t="s">
        <v>126</v>
      </c>
      <c r="CK43" s="544" t="s">
        <v>164</v>
      </c>
      <c r="CL43" s="544"/>
      <c r="CM43" s="544"/>
      <c r="CN43" s="544"/>
      <c r="CO43" s="544"/>
      <c r="CP43" s="184" t="s">
        <v>135</v>
      </c>
      <c r="CQ43" s="545">
        <f>②内訳!L39</f>
        <v>0</v>
      </c>
      <c r="CR43" s="545"/>
      <c r="CS43" s="545"/>
      <c r="CT43" s="545"/>
      <c r="CU43" s="545"/>
      <c r="CV43" s="545"/>
      <c r="CW43" s="141" t="s">
        <v>137</v>
      </c>
    </row>
    <row r="44" spans="1:101" ht="18" customHeight="1">
      <c r="A44" s="546" t="s">
        <v>13</v>
      </c>
      <c r="B44" s="547"/>
      <c r="C44" s="547"/>
      <c r="D44" s="547"/>
      <c r="E44" s="547"/>
      <c r="F44" s="548" t="s">
        <v>21</v>
      </c>
      <c r="G44" s="547"/>
      <c r="H44" s="547"/>
      <c r="I44" s="547"/>
      <c r="J44" s="549"/>
      <c r="K44" s="547" t="s">
        <v>61</v>
      </c>
      <c r="L44" s="547"/>
      <c r="M44" s="547"/>
      <c r="N44" s="547"/>
      <c r="O44" s="550"/>
      <c r="P44" s="546" t="s">
        <v>313</v>
      </c>
      <c r="Q44" s="547"/>
      <c r="R44" s="547"/>
      <c r="S44" s="547"/>
      <c r="T44" s="547"/>
      <c r="U44" s="547"/>
      <c r="V44" s="547"/>
      <c r="W44" s="547"/>
      <c r="X44" s="547"/>
      <c r="Y44" s="547"/>
      <c r="Z44" s="547"/>
      <c r="AA44" s="547"/>
      <c r="AB44" s="547"/>
      <c r="AC44" s="547"/>
      <c r="AD44" s="551"/>
      <c r="AE44" s="548" t="s">
        <v>147</v>
      </c>
      <c r="AF44" s="547"/>
      <c r="AG44" s="547"/>
      <c r="AH44" s="547"/>
      <c r="AI44" s="551"/>
      <c r="AJ44" s="548" t="s">
        <v>436</v>
      </c>
      <c r="AK44" s="547"/>
      <c r="AL44" s="547"/>
      <c r="AM44" s="547"/>
      <c r="AN44" s="549"/>
      <c r="AO44" s="547" t="s">
        <v>289</v>
      </c>
      <c r="AP44" s="547"/>
      <c r="AQ44" s="547"/>
      <c r="AR44" s="547"/>
      <c r="AS44" s="547"/>
      <c r="AT44" s="523" t="s">
        <v>413</v>
      </c>
      <c r="AU44" s="584"/>
      <c r="AV44" s="584"/>
      <c r="AW44" s="584"/>
      <c r="AX44" s="585"/>
      <c r="AZ44" s="546" t="s">
        <v>13</v>
      </c>
      <c r="BA44" s="547"/>
      <c r="BB44" s="547"/>
      <c r="BC44" s="547"/>
      <c r="BD44" s="547"/>
      <c r="BE44" s="548" t="s">
        <v>21</v>
      </c>
      <c r="BF44" s="547"/>
      <c r="BG44" s="547"/>
      <c r="BH44" s="547"/>
      <c r="BI44" s="549"/>
      <c r="BJ44" s="547" t="s">
        <v>61</v>
      </c>
      <c r="BK44" s="547"/>
      <c r="BL44" s="547"/>
      <c r="BM44" s="547"/>
      <c r="BN44" s="550"/>
      <c r="BO44" s="546" t="s">
        <v>313</v>
      </c>
      <c r="BP44" s="547"/>
      <c r="BQ44" s="547"/>
      <c r="BR44" s="547"/>
      <c r="BS44" s="547"/>
      <c r="BT44" s="547"/>
      <c r="BU44" s="547"/>
      <c r="BV44" s="547"/>
      <c r="BW44" s="547"/>
      <c r="BX44" s="547"/>
      <c r="BY44" s="547"/>
      <c r="BZ44" s="547"/>
      <c r="CA44" s="547"/>
      <c r="CB44" s="547"/>
      <c r="CC44" s="551"/>
      <c r="CD44" s="548" t="s">
        <v>147</v>
      </c>
      <c r="CE44" s="547"/>
      <c r="CF44" s="547"/>
      <c r="CG44" s="547"/>
      <c r="CH44" s="551"/>
      <c r="CI44" s="548" t="s">
        <v>436</v>
      </c>
      <c r="CJ44" s="547"/>
      <c r="CK44" s="547"/>
      <c r="CL44" s="547"/>
      <c r="CM44" s="549"/>
      <c r="CN44" s="547" t="s">
        <v>289</v>
      </c>
      <c r="CO44" s="547"/>
      <c r="CP44" s="547"/>
      <c r="CQ44" s="547"/>
      <c r="CR44" s="547"/>
      <c r="CS44" s="523" t="s">
        <v>413</v>
      </c>
      <c r="CT44" s="584"/>
      <c r="CU44" s="584"/>
      <c r="CV44" s="584"/>
      <c r="CW44" s="585"/>
    </row>
    <row r="45" spans="1:101" ht="18" customHeight="1">
      <c r="A45" s="586" t="s">
        <v>256</v>
      </c>
      <c r="B45" s="542"/>
      <c r="C45" s="542"/>
      <c r="D45" s="542"/>
      <c r="E45" s="588"/>
      <c r="F45" s="589" t="s">
        <v>438</v>
      </c>
      <c r="G45" s="590"/>
      <c r="H45" s="590"/>
      <c r="I45" s="590"/>
      <c r="J45" s="591"/>
      <c r="K45" s="590" t="s">
        <v>115</v>
      </c>
      <c r="L45" s="590"/>
      <c r="M45" s="590"/>
      <c r="N45" s="590"/>
      <c r="O45" s="595"/>
      <c r="P45" s="596" t="s">
        <v>202</v>
      </c>
      <c r="Q45" s="597"/>
      <c r="R45" s="597"/>
      <c r="S45" s="597"/>
      <c r="T45" s="598"/>
      <c r="U45" s="552" t="s">
        <v>308</v>
      </c>
      <c r="V45" s="553"/>
      <c r="W45" s="553"/>
      <c r="X45" s="553"/>
      <c r="Y45" s="554"/>
      <c r="Z45" s="552" t="s">
        <v>348</v>
      </c>
      <c r="AA45" s="553"/>
      <c r="AB45" s="553"/>
      <c r="AC45" s="553"/>
      <c r="AD45" s="554"/>
      <c r="AE45" s="602" t="s">
        <v>442</v>
      </c>
      <c r="AF45" s="542"/>
      <c r="AG45" s="542"/>
      <c r="AH45" s="542"/>
      <c r="AI45" s="588"/>
      <c r="AJ45" s="602" t="s">
        <v>449</v>
      </c>
      <c r="AK45" s="542"/>
      <c r="AL45" s="542"/>
      <c r="AM45" s="542"/>
      <c r="AN45" s="603"/>
      <c r="AO45" s="542" t="s">
        <v>117</v>
      </c>
      <c r="AP45" s="542"/>
      <c r="AQ45" s="542"/>
      <c r="AR45" s="542"/>
      <c r="AS45" s="587"/>
      <c r="AT45" s="586"/>
      <c r="AU45" s="542"/>
      <c r="AV45" s="542"/>
      <c r="AW45" s="542"/>
      <c r="AX45" s="587"/>
      <c r="AZ45" s="586" t="s">
        <v>256</v>
      </c>
      <c r="BA45" s="542"/>
      <c r="BB45" s="542"/>
      <c r="BC45" s="542"/>
      <c r="BD45" s="588"/>
      <c r="BE45" s="589" t="s">
        <v>438</v>
      </c>
      <c r="BF45" s="590"/>
      <c r="BG45" s="590"/>
      <c r="BH45" s="590"/>
      <c r="BI45" s="591"/>
      <c r="BJ45" s="590" t="s">
        <v>115</v>
      </c>
      <c r="BK45" s="590"/>
      <c r="BL45" s="590"/>
      <c r="BM45" s="590"/>
      <c r="BN45" s="595"/>
      <c r="BO45" s="596" t="s">
        <v>202</v>
      </c>
      <c r="BP45" s="597"/>
      <c r="BQ45" s="597"/>
      <c r="BR45" s="597"/>
      <c r="BS45" s="598"/>
      <c r="BT45" s="552" t="s">
        <v>308</v>
      </c>
      <c r="BU45" s="553"/>
      <c r="BV45" s="553"/>
      <c r="BW45" s="553"/>
      <c r="BX45" s="554"/>
      <c r="BY45" s="552" t="s">
        <v>348</v>
      </c>
      <c r="BZ45" s="553"/>
      <c r="CA45" s="553"/>
      <c r="CB45" s="553"/>
      <c r="CC45" s="554"/>
      <c r="CD45" s="602" t="s">
        <v>442</v>
      </c>
      <c r="CE45" s="542"/>
      <c r="CF45" s="542"/>
      <c r="CG45" s="542"/>
      <c r="CH45" s="588"/>
      <c r="CI45" s="602" t="s">
        <v>449</v>
      </c>
      <c r="CJ45" s="542"/>
      <c r="CK45" s="542"/>
      <c r="CL45" s="542"/>
      <c r="CM45" s="603"/>
      <c r="CN45" s="542" t="s">
        <v>117</v>
      </c>
      <c r="CO45" s="542"/>
      <c r="CP45" s="542"/>
      <c r="CQ45" s="542"/>
      <c r="CR45" s="587"/>
      <c r="CS45" s="586"/>
      <c r="CT45" s="542"/>
      <c r="CU45" s="542"/>
      <c r="CV45" s="542"/>
      <c r="CW45" s="587"/>
    </row>
    <row r="46" spans="1:101" ht="18" customHeight="1">
      <c r="A46" s="586"/>
      <c r="B46" s="542"/>
      <c r="C46" s="542"/>
      <c r="D46" s="542"/>
      <c r="E46" s="588"/>
      <c r="F46" s="589"/>
      <c r="G46" s="590"/>
      <c r="H46" s="590"/>
      <c r="I46" s="590"/>
      <c r="J46" s="591"/>
      <c r="K46" s="590"/>
      <c r="L46" s="590"/>
      <c r="M46" s="590"/>
      <c r="N46" s="590"/>
      <c r="O46" s="595"/>
      <c r="P46" s="596"/>
      <c r="Q46" s="597"/>
      <c r="R46" s="597"/>
      <c r="S46" s="597"/>
      <c r="T46" s="598"/>
      <c r="U46" s="605" t="s">
        <v>296</v>
      </c>
      <c r="V46" s="606"/>
      <c r="W46" s="606"/>
      <c r="X46" s="606"/>
      <c r="Y46" s="607"/>
      <c r="Z46" s="606" t="s">
        <v>450</v>
      </c>
      <c r="AA46" s="606"/>
      <c r="AB46" s="606"/>
      <c r="AC46" s="606"/>
      <c r="AD46" s="606"/>
      <c r="AE46" s="602"/>
      <c r="AF46" s="542"/>
      <c r="AG46" s="542"/>
      <c r="AH46" s="542"/>
      <c r="AI46" s="588"/>
      <c r="AJ46" s="602"/>
      <c r="AK46" s="542"/>
      <c r="AL46" s="542"/>
      <c r="AM46" s="542"/>
      <c r="AN46" s="603"/>
      <c r="AO46" s="542"/>
      <c r="AP46" s="542"/>
      <c r="AQ46" s="542"/>
      <c r="AR46" s="542"/>
      <c r="AS46" s="587"/>
      <c r="AT46" s="586"/>
      <c r="AU46" s="542"/>
      <c r="AV46" s="542"/>
      <c r="AW46" s="542"/>
      <c r="AX46" s="587"/>
      <c r="AZ46" s="586"/>
      <c r="BA46" s="542"/>
      <c r="BB46" s="542"/>
      <c r="BC46" s="542"/>
      <c r="BD46" s="588"/>
      <c r="BE46" s="589"/>
      <c r="BF46" s="590"/>
      <c r="BG46" s="590"/>
      <c r="BH46" s="590"/>
      <c r="BI46" s="591"/>
      <c r="BJ46" s="590"/>
      <c r="BK46" s="590"/>
      <c r="BL46" s="590"/>
      <c r="BM46" s="590"/>
      <c r="BN46" s="595"/>
      <c r="BO46" s="596"/>
      <c r="BP46" s="597"/>
      <c r="BQ46" s="597"/>
      <c r="BR46" s="597"/>
      <c r="BS46" s="598"/>
      <c r="BT46" s="605" t="s">
        <v>296</v>
      </c>
      <c r="BU46" s="606"/>
      <c r="BV46" s="606"/>
      <c r="BW46" s="606"/>
      <c r="BX46" s="607"/>
      <c r="BY46" s="606" t="s">
        <v>450</v>
      </c>
      <c r="BZ46" s="606"/>
      <c r="CA46" s="606"/>
      <c r="CB46" s="606"/>
      <c r="CC46" s="606"/>
      <c r="CD46" s="602"/>
      <c r="CE46" s="542"/>
      <c r="CF46" s="542"/>
      <c r="CG46" s="542"/>
      <c r="CH46" s="588"/>
      <c r="CI46" s="602"/>
      <c r="CJ46" s="542"/>
      <c r="CK46" s="542"/>
      <c r="CL46" s="542"/>
      <c r="CM46" s="603"/>
      <c r="CN46" s="542"/>
      <c r="CO46" s="542"/>
      <c r="CP46" s="542"/>
      <c r="CQ46" s="542"/>
      <c r="CR46" s="587"/>
      <c r="CS46" s="586"/>
      <c r="CT46" s="542"/>
      <c r="CU46" s="542"/>
      <c r="CV46" s="542"/>
      <c r="CW46" s="587"/>
    </row>
    <row r="47" spans="1:101" ht="18" customHeight="1">
      <c r="A47" s="559"/>
      <c r="B47" s="555"/>
      <c r="C47" s="555"/>
      <c r="D47" s="555"/>
      <c r="E47" s="558"/>
      <c r="F47" s="592"/>
      <c r="G47" s="593"/>
      <c r="H47" s="593"/>
      <c r="I47" s="593"/>
      <c r="J47" s="594"/>
      <c r="K47" s="555" t="s">
        <v>445</v>
      </c>
      <c r="L47" s="555"/>
      <c r="M47" s="555"/>
      <c r="N47" s="555"/>
      <c r="O47" s="556"/>
      <c r="P47" s="599"/>
      <c r="Q47" s="600"/>
      <c r="R47" s="600"/>
      <c r="S47" s="600"/>
      <c r="T47" s="601"/>
      <c r="U47" s="608"/>
      <c r="V47" s="609"/>
      <c r="W47" s="609"/>
      <c r="X47" s="609"/>
      <c r="Y47" s="610"/>
      <c r="Z47" s="609"/>
      <c r="AA47" s="609"/>
      <c r="AB47" s="609"/>
      <c r="AC47" s="609"/>
      <c r="AD47" s="609"/>
      <c r="AE47" s="557" t="s">
        <v>272</v>
      </c>
      <c r="AF47" s="555"/>
      <c r="AG47" s="555"/>
      <c r="AH47" s="555"/>
      <c r="AI47" s="558"/>
      <c r="AJ47" s="557"/>
      <c r="AK47" s="555"/>
      <c r="AL47" s="555"/>
      <c r="AM47" s="555"/>
      <c r="AN47" s="604"/>
      <c r="AO47" s="555" t="s">
        <v>352</v>
      </c>
      <c r="AP47" s="555"/>
      <c r="AQ47" s="555"/>
      <c r="AR47" s="555"/>
      <c r="AS47" s="555"/>
      <c r="AT47" s="559" t="s">
        <v>446</v>
      </c>
      <c r="AU47" s="555"/>
      <c r="AV47" s="555"/>
      <c r="AW47" s="555"/>
      <c r="AX47" s="556"/>
      <c r="AZ47" s="559"/>
      <c r="BA47" s="555"/>
      <c r="BB47" s="555"/>
      <c r="BC47" s="555"/>
      <c r="BD47" s="558"/>
      <c r="BE47" s="592"/>
      <c r="BF47" s="593"/>
      <c r="BG47" s="593"/>
      <c r="BH47" s="593"/>
      <c r="BI47" s="594"/>
      <c r="BJ47" s="555" t="s">
        <v>445</v>
      </c>
      <c r="BK47" s="555"/>
      <c r="BL47" s="555"/>
      <c r="BM47" s="555"/>
      <c r="BN47" s="556"/>
      <c r="BO47" s="599"/>
      <c r="BP47" s="600"/>
      <c r="BQ47" s="600"/>
      <c r="BR47" s="600"/>
      <c r="BS47" s="601"/>
      <c r="BT47" s="608"/>
      <c r="BU47" s="609"/>
      <c r="BV47" s="609"/>
      <c r="BW47" s="609"/>
      <c r="BX47" s="610"/>
      <c r="BY47" s="609"/>
      <c r="BZ47" s="609"/>
      <c r="CA47" s="609"/>
      <c r="CB47" s="609"/>
      <c r="CC47" s="609"/>
      <c r="CD47" s="557" t="s">
        <v>272</v>
      </c>
      <c r="CE47" s="555"/>
      <c r="CF47" s="555"/>
      <c r="CG47" s="555"/>
      <c r="CH47" s="558"/>
      <c r="CI47" s="557"/>
      <c r="CJ47" s="555"/>
      <c r="CK47" s="555"/>
      <c r="CL47" s="555"/>
      <c r="CM47" s="604"/>
      <c r="CN47" s="555" t="s">
        <v>352</v>
      </c>
      <c r="CO47" s="555"/>
      <c r="CP47" s="555"/>
      <c r="CQ47" s="555"/>
      <c r="CR47" s="555"/>
      <c r="CS47" s="559" t="s">
        <v>446</v>
      </c>
      <c r="CT47" s="555"/>
      <c r="CU47" s="555"/>
      <c r="CV47" s="555"/>
      <c r="CW47" s="556"/>
    </row>
    <row r="48" spans="1:101" s="142" customFormat="1">
      <c r="A48" s="560" t="s">
        <v>267</v>
      </c>
      <c r="B48" s="561"/>
      <c r="C48" s="561"/>
      <c r="D48" s="561"/>
      <c r="E48" s="562"/>
      <c r="F48" s="563" t="s">
        <v>267</v>
      </c>
      <c r="G48" s="561"/>
      <c r="H48" s="561"/>
      <c r="I48" s="561"/>
      <c r="J48" s="564"/>
      <c r="K48" s="561" t="s">
        <v>267</v>
      </c>
      <c r="L48" s="561"/>
      <c r="M48" s="561"/>
      <c r="N48" s="561"/>
      <c r="O48" s="565"/>
      <c r="P48" s="561" t="s">
        <v>267</v>
      </c>
      <c r="Q48" s="561"/>
      <c r="R48" s="561"/>
      <c r="S48" s="561"/>
      <c r="T48" s="561"/>
      <c r="U48" s="563" t="s">
        <v>267</v>
      </c>
      <c r="V48" s="561"/>
      <c r="W48" s="561"/>
      <c r="X48" s="561"/>
      <c r="Y48" s="562"/>
      <c r="Z48" s="561" t="s">
        <v>267</v>
      </c>
      <c r="AA48" s="561"/>
      <c r="AB48" s="561"/>
      <c r="AC48" s="561"/>
      <c r="AD48" s="561"/>
      <c r="AE48" s="563" t="s">
        <v>267</v>
      </c>
      <c r="AF48" s="561"/>
      <c r="AG48" s="561"/>
      <c r="AH48" s="561"/>
      <c r="AI48" s="562"/>
      <c r="AJ48" s="563" t="s">
        <v>267</v>
      </c>
      <c r="AK48" s="561"/>
      <c r="AL48" s="561"/>
      <c r="AM48" s="561"/>
      <c r="AN48" s="564"/>
      <c r="AO48" s="561" t="s">
        <v>267</v>
      </c>
      <c r="AP48" s="561"/>
      <c r="AQ48" s="561"/>
      <c r="AR48" s="561"/>
      <c r="AS48" s="561"/>
      <c r="AT48" s="560" t="s">
        <v>267</v>
      </c>
      <c r="AU48" s="561"/>
      <c r="AV48" s="561"/>
      <c r="AW48" s="561"/>
      <c r="AX48" s="565"/>
      <c r="AZ48" s="560" t="s">
        <v>267</v>
      </c>
      <c r="BA48" s="561"/>
      <c r="BB48" s="561"/>
      <c r="BC48" s="561"/>
      <c r="BD48" s="562"/>
      <c r="BE48" s="563" t="s">
        <v>267</v>
      </c>
      <c r="BF48" s="561"/>
      <c r="BG48" s="561"/>
      <c r="BH48" s="561"/>
      <c r="BI48" s="564"/>
      <c r="BJ48" s="561" t="s">
        <v>267</v>
      </c>
      <c r="BK48" s="561"/>
      <c r="BL48" s="561"/>
      <c r="BM48" s="561"/>
      <c r="BN48" s="565"/>
      <c r="BO48" s="561" t="s">
        <v>267</v>
      </c>
      <c r="BP48" s="561"/>
      <c r="BQ48" s="561"/>
      <c r="BR48" s="561"/>
      <c r="BS48" s="561"/>
      <c r="BT48" s="563" t="s">
        <v>267</v>
      </c>
      <c r="BU48" s="561"/>
      <c r="BV48" s="561"/>
      <c r="BW48" s="561"/>
      <c r="BX48" s="562"/>
      <c r="BY48" s="561" t="s">
        <v>267</v>
      </c>
      <c r="BZ48" s="561"/>
      <c r="CA48" s="561"/>
      <c r="CB48" s="561"/>
      <c r="CC48" s="561"/>
      <c r="CD48" s="563" t="s">
        <v>267</v>
      </c>
      <c r="CE48" s="561"/>
      <c r="CF48" s="561"/>
      <c r="CG48" s="561"/>
      <c r="CH48" s="562"/>
      <c r="CI48" s="563" t="s">
        <v>267</v>
      </c>
      <c r="CJ48" s="561"/>
      <c r="CK48" s="561"/>
      <c r="CL48" s="561"/>
      <c r="CM48" s="564"/>
      <c r="CN48" s="561" t="s">
        <v>267</v>
      </c>
      <c r="CO48" s="561"/>
      <c r="CP48" s="561"/>
      <c r="CQ48" s="561"/>
      <c r="CR48" s="561"/>
      <c r="CS48" s="560" t="s">
        <v>267</v>
      </c>
      <c r="CT48" s="561"/>
      <c r="CU48" s="561"/>
      <c r="CV48" s="561"/>
      <c r="CW48" s="565"/>
    </row>
    <row r="49" spans="1:101" ht="24.9" customHeight="1">
      <c r="A49" s="566">
        <f>'③細目表（提出）'!C13</f>
        <v>0</v>
      </c>
      <c r="B49" s="567"/>
      <c r="C49" s="567"/>
      <c r="D49" s="567"/>
      <c r="E49" s="568"/>
      <c r="F49" s="569">
        <f>'③細目表（提出）'!D13</f>
        <v>0</v>
      </c>
      <c r="G49" s="567"/>
      <c r="H49" s="567"/>
      <c r="I49" s="567"/>
      <c r="J49" s="570"/>
      <c r="K49" s="571">
        <f>A49+F49</f>
        <v>0</v>
      </c>
      <c r="L49" s="571"/>
      <c r="M49" s="571"/>
      <c r="N49" s="571"/>
      <c r="O49" s="578"/>
      <c r="P49" s="571" t="e">
        <f>'③細目表（提出）'!F13</f>
        <v>#DIV/0!</v>
      </c>
      <c r="Q49" s="567"/>
      <c r="R49" s="567"/>
      <c r="S49" s="567"/>
      <c r="T49" s="567"/>
      <c r="U49" s="576" t="e">
        <f>'③細目表（提出）'!G13</f>
        <v>#DIV/0!</v>
      </c>
      <c r="V49" s="567"/>
      <c r="W49" s="567"/>
      <c r="X49" s="567"/>
      <c r="Y49" s="568"/>
      <c r="Z49" s="567">
        <f>'③細目表（提出）'!H13</f>
        <v>0</v>
      </c>
      <c r="AA49" s="567"/>
      <c r="AB49" s="567"/>
      <c r="AC49" s="567"/>
      <c r="AD49" s="567"/>
      <c r="AE49" s="569" t="e">
        <f>P49-U49-Z49</f>
        <v>#DIV/0!</v>
      </c>
      <c r="AF49" s="571"/>
      <c r="AG49" s="571"/>
      <c r="AH49" s="571"/>
      <c r="AI49" s="579"/>
      <c r="AJ49" s="576">
        <f>'③細目表（提出）'!J13</f>
        <v>0</v>
      </c>
      <c r="AK49" s="567"/>
      <c r="AL49" s="567"/>
      <c r="AM49" s="567"/>
      <c r="AN49" s="570"/>
      <c r="AO49" s="571" t="e">
        <f>AE49+AJ49</f>
        <v>#DIV/0!</v>
      </c>
      <c r="AP49" s="571"/>
      <c r="AQ49" s="571"/>
      <c r="AR49" s="571"/>
      <c r="AS49" s="571"/>
      <c r="AT49" s="566" t="e">
        <f>K49-AO49</f>
        <v>#DIV/0!</v>
      </c>
      <c r="AU49" s="571"/>
      <c r="AV49" s="571"/>
      <c r="AW49" s="571"/>
      <c r="AX49" s="578"/>
      <c r="AZ49" s="566">
        <f>'③細目表（提出）'!C40</f>
        <v>0</v>
      </c>
      <c r="BA49" s="567"/>
      <c r="BB49" s="567"/>
      <c r="BC49" s="567"/>
      <c r="BD49" s="568"/>
      <c r="BE49" s="569">
        <f>'③細目表（提出）'!D40</f>
        <v>0</v>
      </c>
      <c r="BF49" s="571"/>
      <c r="BG49" s="571"/>
      <c r="BH49" s="571"/>
      <c r="BI49" s="577"/>
      <c r="BJ49" s="571">
        <f>AZ49+BE49</f>
        <v>0</v>
      </c>
      <c r="BK49" s="571"/>
      <c r="BL49" s="571"/>
      <c r="BM49" s="571"/>
      <c r="BN49" s="578"/>
      <c r="BO49" s="571" t="e">
        <f>'③細目表（提出）'!F40</f>
        <v>#DIV/0!</v>
      </c>
      <c r="BP49" s="571"/>
      <c r="BQ49" s="571"/>
      <c r="BR49" s="571"/>
      <c r="BS49" s="571"/>
      <c r="BT49" s="569" t="e">
        <f>'③細目表（提出）'!G40</f>
        <v>#DIV/0!</v>
      </c>
      <c r="BU49" s="571"/>
      <c r="BV49" s="571"/>
      <c r="BW49" s="571"/>
      <c r="BX49" s="579"/>
      <c r="BY49" s="571">
        <f>'③細目表（提出）'!H40</f>
        <v>0</v>
      </c>
      <c r="BZ49" s="571"/>
      <c r="CA49" s="571"/>
      <c r="CB49" s="571"/>
      <c r="CC49" s="571"/>
      <c r="CD49" s="569" t="e">
        <f>BO49-BT49-BY49</f>
        <v>#DIV/0!</v>
      </c>
      <c r="CE49" s="571"/>
      <c r="CF49" s="571"/>
      <c r="CG49" s="571"/>
      <c r="CH49" s="579"/>
      <c r="CI49" s="569">
        <f>'③細目表（提出）'!J40</f>
        <v>0</v>
      </c>
      <c r="CJ49" s="571"/>
      <c r="CK49" s="571"/>
      <c r="CL49" s="571"/>
      <c r="CM49" s="577"/>
      <c r="CN49" s="571" t="e">
        <f>CD49+CI49</f>
        <v>#DIV/0!</v>
      </c>
      <c r="CO49" s="571"/>
      <c r="CP49" s="571"/>
      <c r="CQ49" s="571"/>
      <c r="CR49" s="571"/>
      <c r="CS49" s="566" t="e">
        <f>BJ49-CN49</f>
        <v>#DIV/0!</v>
      </c>
      <c r="CT49" s="571"/>
      <c r="CU49" s="571"/>
      <c r="CV49" s="571"/>
      <c r="CW49" s="578"/>
    </row>
    <row r="50" spans="1:101">
      <c r="A50" s="185" t="s">
        <v>451</v>
      </c>
      <c r="B50" s="185"/>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c r="AB50" s="185"/>
      <c r="AC50" s="185"/>
      <c r="AD50" s="185"/>
      <c r="AE50" s="185"/>
      <c r="AF50" s="185"/>
      <c r="AG50" s="185"/>
      <c r="AH50" s="185"/>
      <c r="AI50" s="185"/>
      <c r="AJ50" s="185"/>
      <c r="AK50" s="185"/>
      <c r="AL50" s="185"/>
      <c r="AM50" s="185"/>
      <c r="AN50" s="185"/>
      <c r="AO50" s="185"/>
      <c r="AP50" s="185"/>
      <c r="AQ50" s="185"/>
      <c r="AR50" s="185"/>
      <c r="AS50" s="185"/>
      <c r="AT50" s="185"/>
      <c r="AU50" s="185"/>
      <c r="AV50" s="185"/>
      <c r="AW50" s="185"/>
      <c r="AX50" s="185"/>
      <c r="AZ50" s="185" t="s">
        <v>451</v>
      </c>
      <c r="BA50" s="185"/>
      <c r="BB50" s="185"/>
      <c r="BC50" s="185"/>
      <c r="BD50" s="185"/>
      <c r="BE50" s="185"/>
      <c r="BF50" s="185"/>
      <c r="BG50" s="185"/>
      <c r="BH50" s="185"/>
      <c r="BI50" s="185"/>
      <c r="BJ50" s="185"/>
      <c r="BK50" s="185"/>
      <c r="BL50" s="185"/>
      <c r="BM50" s="185"/>
      <c r="BN50" s="185"/>
      <c r="BO50" s="185"/>
      <c r="BP50" s="185"/>
      <c r="BQ50" s="185"/>
      <c r="BR50" s="185"/>
      <c r="BS50" s="185"/>
      <c r="BT50" s="185"/>
      <c r="BU50" s="185"/>
      <c r="BV50" s="185"/>
      <c r="BW50" s="185"/>
      <c r="BX50" s="185"/>
      <c r="BY50" s="185"/>
      <c r="BZ50" s="185"/>
      <c r="CA50" s="185"/>
      <c r="CB50" s="185"/>
      <c r="CC50" s="185"/>
      <c r="CD50" s="185"/>
      <c r="CE50" s="185"/>
      <c r="CF50" s="185"/>
      <c r="CG50" s="185"/>
      <c r="CH50" s="185"/>
      <c r="CI50" s="185"/>
      <c r="CJ50" s="185"/>
      <c r="CK50" s="185"/>
      <c r="CL50" s="185"/>
      <c r="CM50" s="185"/>
      <c r="CN50" s="185"/>
      <c r="CO50" s="185"/>
      <c r="CP50" s="185"/>
      <c r="CQ50" s="185"/>
      <c r="CR50" s="185"/>
      <c r="CS50" s="185"/>
      <c r="CT50" s="185"/>
      <c r="CU50" s="185"/>
      <c r="CV50" s="185"/>
      <c r="CW50" s="185"/>
    </row>
    <row r="51" spans="1:101" ht="20.100000000000001" customHeight="1">
      <c r="A51" s="542" t="s">
        <v>232</v>
      </c>
      <c r="B51" s="542"/>
      <c r="C51" s="542"/>
      <c r="D51" s="542"/>
      <c r="E51" s="542"/>
      <c r="F51" s="542"/>
      <c r="G51" s="542"/>
      <c r="H51" s="542"/>
      <c r="I51" s="542"/>
      <c r="J51" s="542"/>
      <c r="K51" s="542"/>
      <c r="L51" s="542"/>
      <c r="M51" s="542"/>
      <c r="N51" s="542"/>
      <c r="O51" s="542"/>
      <c r="P51" s="542"/>
      <c r="Q51" s="542"/>
      <c r="R51" s="542"/>
      <c r="S51" s="542"/>
      <c r="T51" s="542"/>
      <c r="U51" s="542"/>
      <c r="V51" s="542"/>
      <c r="W51" s="542"/>
      <c r="X51" s="542"/>
      <c r="Y51" s="542"/>
      <c r="Z51" s="542"/>
      <c r="AA51" s="542"/>
      <c r="AB51" s="542"/>
      <c r="AC51" s="542"/>
      <c r="AD51" s="542"/>
      <c r="AE51" s="542"/>
      <c r="AF51" s="542"/>
      <c r="AG51" s="542"/>
      <c r="AH51" s="542"/>
      <c r="AI51" s="542"/>
      <c r="AJ51" s="542"/>
      <c r="AK51" s="542"/>
      <c r="AL51" s="542"/>
      <c r="AM51" s="542"/>
      <c r="AN51" s="542"/>
      <c r="AO51" s="542"/>
      <c r="AP51" s="542"/>
      <c r="AQ51" s="542"/>
      <c r="AR51" s="542"/>
      <c r="AS51" s="542"/>
      <c r="AT51" s="542"/>
      <c r="AU51" s="542"/>
      <c r="AV51" s="542"/>
      <c r="AW51" s="542"/>
      <c r="AX51" s="542"/>
      <c r="AZ51" s="542" t="s">
        <v>232</v>
      </c>
      <c r="BA51" s="542"/>
      <c r="BB51" s="542"/>
      <c r="BC51" s="542"/>
      <c r="BD51" s="542"/>
      <c r="BE51" s="542"/>
      <c r="BF51" s="542"/>
      <c r="BG51" s="542"/>
      <c r="BH51" s="542"/>
      <c r="BI51" s="542"/>
      <c r="BJ51" s="542"/>
      <c r="BK51" s="542"/>
      <c r="BL51" s="542"/>
      <c r="BM51" s="542"/>
      <c r="BN51" s="542"/>
      <c r="BO51" s="542"/>
      <c r="BP51" s="542"/>
      <c r="BQ51" s="542"/>
      <c r="BR51" s="542"/>
      <c r="BS51" s="542"/>
      <c r="BT51" s="542"/>
      <c r="BU51" s="542"/>
      <c r="BV51" s="542"/>
      <c r="BW51" s="542"/>
      <c r="BX51" s="542"/>
      <c r="BY51" s="542"/>
      <c r="BZ51" s="542"/>
      <c r="CA51" s="542"/>
      <c r="CB51" s="542"/>
      <c r="CC51" s="542"/>
      <c r="CD51" s="542"/>
      <c r="CE51" s="542"/>
      <c r="CF51" s="542"/>
      <c r="CG51" s="542"/>
      <c r="CH51" s="542"/>
      <c r="CI51" s="542"/>
      <c r="CJ51" s="542"/>
      <c r="CK51" s="542"/>
      <c r="CL51" s="542"/>
      <c r="CM51" s="542"/>
      <c r="CN51" s="542"/>
      <c r="CO51" s="542"/>
      <c r="CP51" s="542"/>
      <c r="CQ51" s="542"/>
      <c r="CR51" s="542"/>
      <c r="CS51" s="542"/>
      <c r="CT51" s="542"/>
      <c r="CU51" s="542"/>
      <c r="CV51" s="542"/>
      <c r="CW51" s="542"/>
    </row>
    <row r="52" spans="1:101" ht="20.100000000000001" customHeight="1">
      <c r="AK52" s="186" t="s">
        <v>126</v>
      </c>
      <c r="AL52" s="543" t="s">
        <v>159</v>
      </c>
      <c r="AM52" s="543"/>
      <c r="AN52" s="543"/>
      <c r="AO52" s="184" t="s">
        <v>138</v>
      </c>
      <c r="AP52" s="473" t="str">
        <f>$AP$2</f>
        <v>集落協定</v>
      </c>
      <c r="AQ52" s="473"/>
      <c r="AR52" s="473"/>
      <c r="AS52" s="473"/>
      <c r="AT52" s="473"/>
      <c r="AU52" s="473"/>
      <c r="AV52" s="473"/>
      <c r="AW52" s="473"/>
      <c r="AX52" s="141" t="s">
        <v>137</v>
      </c>
      <c r="CJ52" s="186" t="s">
        <v>126</v>
      </c>
      <c r="CK52" s="543" t="s">
        <v>159</v>
      </c>
      <c r="CL52" s="543"/>
      <c r="CM52" s="543"/>
      <c r="CN52" s="184" t="s">
        <v>138</v>
      </c>
      <c r="CO52" s="473" t="str">
        <f>$AP$2</f>
        <v>集落協定</v>
      </c>
      <c r="CP52" s="473"/>
      <c r="CQ52" s="473"/>
      <c r="CR52" s="473"/>
      <c r="CS52" s="473"/>
      <c r="CT52" s="473"/>
      <c r="CU52" s="473"/>
      <c r="CV52" s="473"/>
      <c r="CW52" s="141" t="s">
        <v>137</v>
      </c>
    </row>
    <row r="53" spans="1:101" ht="20.100000000000001" customHeight="1">
      <c r="AK53" s="186" t="s">
        <v>126</v>
      </c>
      <c r="AL53" s="544" t="s">
        <v>164</v>
      </c>
      <c r="AM53" s="544"/>
      <c r="AN53" s="544"/>
      <c r="AO53" s="544"/>
      <c r="AP53" s="544"/>
      <c r="AQ53" s="184" t="s">
        <v>135</v>
      </c>
      <c r="AR53" s="545">
        <f>②内訳!L13</f>
        <v>0</v>
      </c>
      <c r="AS53" s="545"/>
      <c r="AT53" s="545"/>
      <c r="AU53" s="545"/>
      <c r="AV53" s="545"/>
      <c r="AW53" s="545"/>
      <c r="AX53" s="141" t="s">
        <v>137</v>
      </c>
      <c r="CJ53" s="186" t="s">
        <v>126</v>
      </c>
      <c r="CK53" s="544" t="s">
        <v>164</v>
      </c>
      <c r="CL53" s="544"/>
      <c r="CM53" s="544"/>
      <c r="CN53" s="544"/>
      <c r="CO53" s="544"/>
      <c r="CP53" s="184" t="s">
        <v>135</v>
      </c>
      <c r="CQ53" s="545">
        <f>②内訳!L40</f>
        <v>0</v>
      </c>
      <c r="CR53" s="545"/>
      <c r="CS53" s="545"/>
      <c r="CT53" s="545"/>
      <c r="CU53" s="545"/>
      <c r="CV53" s="545"/>
      <c r="CW53" s="141" t="s">
        <v>137</v>
      </c>
    </row>
    <row r="54" spans="1:101" ht="18" customHeight="1">
      <c r="A54" s="546" t="s">
        <v>13</v>
      </c>
      <c r="B54" s="547"/>
      <c r="C54" s="547"/>
      <c r="D54" s="547"/>
      <c r="E54" s="547"/>
      <c r="F54" s="548" t="s">
        <v>21</v>
      </c>
      <c r="G54" s="547"/>
      <c r="H54" s="547"/>
      <c r="I54" s="547"/>
      <c r="J54" s="549"/>
      <c r="K54" s="547" t="s">
        <v>61</v>
      </c>
      <c r="L54" s="547"/>
      <c r="M54" s="547"/>
      <c r="N54" s="547"/>
      <c r="O54" s="550"/>
      <c r="P54" s="546" t="s">
        <v>313</v>
      </c>
      <c r="Q54" s="547"/>
      <c r="R54" s="547"/>
      <c r="S54" s="547"/>
      <c r="T54" s="547"/>
      <c r="U54" s="547"/>
      <c r="V54" s="547"/>
      <c r="W54" s="547"/>
      <c r="X54" s="547"/>
      <c r="Y54" s="547"/>
      <c r="Z54" s="547"/>
      <c r="AA54" s="547"/>
      <c r="AB54" s="547"/>
      <c r="AC54" s="547"/>
      <c r="AD54" s="551"/>
      <c r="AE54" s="548" t="s">
        <v>147</v>
      </c>
      <c r="AF54" s="547"/>
      <c r="AG54" s="547"/>
      <c r="AH54" s="547"/>
      <c r="AI54" s="551"/>
      <c r="AJ54" s="548" t="s">
        <v>436</v>
      </c>
      <c r="AK54" s="547"/>
      <c r="AL54" s="547"/>
      <c r="AM54" s="547"/>
      <c r="AN54" s="549"/>
      <c r="AO54" s="547" t="s">
        <v>289</v>
      </c>
      <c r="AP54" s="547"/>
      <c r="AQ54" s="547"/>
      <c r="AR54" s="547"/>
      <c r="AS54" s="547"/>
      <c r="AT54" s="523" t="s">
        <v>413</v>
      </c>
      <c r="AU54" s="584"/>
      <c r="AV54" s="584"/>
      <c r="AW54" s="584"/>
      <c r="AX54" s="585"/>
      <c r="AZ54" s="546" t="s">
        <v>13</v>
      </c>
      <c r="BA54" s="547"/>
      <c r="BB54" s="547"/>
      <c r="BC54" s="547"/>
      <c r="BD54" s="547"/>
      <c r="BE54" s="548" t="s">
        <v>21</v>
      </c>
      <c r="BF54" s="547"/>
      <c r="BG54" s="547"/>
      <c r="BH54" s="547"/>
      <c r="BI54" s="549"/>
      <c r="BJ54" s="547" t="s">
        <v>61</v>
      </c>
      <c r="BK54" s="547"/>
      <c r="BL54" s="547"/>
      <c r="BM54" s="547"/>
      <c r="BN54" s="550"/>
      <c r="BO54" s="546" t="s">
        <v>313</v>
      </c>
      <c r="BP54" s="547"/>
      <c r="BQ54" s="547"/>
      <c r="BR54" s="547"/>
      <c r="BS54" s="547"/>
      <c r="BT54" s="547"/>
      <c r="BU54" s="547"/>
      <c r="BV54" s="547"/>
      <c r="BW54" s="547"/>
      <c r="BX54" s="547"/>
      <c r="BY54" s="547"/>
      <c r="BZ54" s="547"/>
      <c r="CA54" s="547"/>
      <c r="CB54" s="547"/>
      <c r="CC54" s="551"/>
      <c r="CD54" s="548" t="s">
        <v>147</v>
      </c>
      <c r="CE54" s="547"/>
      <c r="CF54" s="547"/>
      <c r="CG54" s="547"/>
      <c r="CH54" s="551"/>
      <c r="CI54" s="548" t="s">
        <v>436</v>
      </c>
      <c r="CJ54" s="547"/>
      <c r="CK54" s="547"/>
      <c r="CL54" s="547"/>
      <c r="CM54" s="549"/>
      <c r="CN54" s="547" t="s">
        <v>289</v>
      </c>
      <c r="CO54" s="547"/>
      <c r="CP54" s="547"/>
      <c r="CQ54" s="547"/>
      <c r="CR54" s="547"/>
      <c r="CS54" s="523" t="s">
        <v>413</v>
      </c>
      <c r="CT54" s="584"/>
      <c r="CU54" s="584"/>
      <c r="CV54" s="584"/>
      <c r="CW54" s="585"/>
    </row>
    <row r="55" spans="1:101" ht="18" customHeight="1">
      <c r="A55" s="586" t="s">
        <v>256</v>
      </c>
      <c r="B55" s="542"/>
      <c r="C55" s="542"/>
      <c r="D55" s="542"/>
      <c r="E55" s="588"/>
      <c r="F55" s="589" t="s">
        <v>438</v>
      </c>
      <c r="G55" s="590"/>
      <c r="H55" s="590"/>
      <c r="I55" s="590"/>
      <c r="J55" s="591"/>
      <c r="K55" s="590" t="s">
        <v>115</v>
      </c>
      <c r="L55" s="590"/>
      <c r="M55" s="590"/>
      <c r="N55" s="590"/>
      <c r="O55" s="595"/>
      <c r="P55" s="596" t="s">
        <v>202</v>
      </c>
      <c r="Q55" s="597"/>
      <c r="R55" s="597"/>
      <c r="S55" s="597"/>
      <c r="T55" s="598"/>
      <c r="U55" s="552" t="s">
        <v>308</v>
      </c>
      <c r="V55" s="553"/>
      <c r="W55" s="553"/>
      <c r="X55" s="553"/>
      <c r="Y55" s="554"/>
      <c r="Z55" s="552" t="s">
        <v>348</v>
      </c>
      <c r="AA55" s="553"/>
      <c r="AB55" s="553"/>
      <c r="AC55" s="553"/>
      <c r="AD55" s="554"/>
      <c r="AE55" s="602" t="s">
        <v>442</v>
      </c>
      <c r="AF55" s="542"/>
      <c r="AG55" s="542"/>
      <c r="AH55" s="542"/>
      <c r="AI55" s="588"/>
      <c r="AJ55" s="602" t="s">
        <v>449</v>
      </c>
      <c r="AK55" s="542"/>
      <c r="AL55" s="542"/>
      <c r="AM55" s="542"/>
      <c r="AN55" s="603"/>
      <c r="AO55" s="542" t="s">
        <v>117</v>
      </c>
      <c r="AP55" s="542"/>
      <c r="AQ55" s="542"/>
      <c r="AR55" s="542"/>
      <c r="AS55" s="587"/>
      <c r="AT55" s="586"/>
      <c r="AU55" s="542"/>
      <c r="AV55" s="542"/>
      <c r="AW55" s="542"/>
      <c r="AX55" s="587"/>
      <c r="AZ55" s="586" t="s">
        <v>256</v>
      </c>
      <c r="BA55" s="542"/>
      <c r="BB55" s="542"/>
      <c r="BC55" s="542"/>
      <c r="BD55" s="588"/>
      <c r="BE55" s="589" t="s">
        <v>438</v>
      </c>
      <c r="BF55" s="590"/>
      <c r="BG55" s="590"/>
      <c r="BH55" s="590"/>
      <c r="BI55" s="591"/>
      <c r="BJ55" s="590" t="s">
        <v>115</v>
      </c>
      <c r="BK55" s="590"/>
      <c r="BL55" s="590"/>
      <c r="BM55" s="590"/>
      <c r="BN55" s="595"/>
      <c r="BO55" s="596" t="s">
        <v>202</v>
      </c>
      <c r="BP55" s="597"/>
      <c r="BQ55" s="597"/>
      <c r="BR55" s="597"/>
      <c r="BS55" s="598"/>
      <c r="BT55" s="552" t="s">
        <v>308</v>
      </c>
      <c r="BU55" s="553"/>
      <c r="BV55" s="553"/>
      <c r="BW55" s="553"/>
      <c r="BX55" s="554"/>
      <c r="BY55" s="552" t="s">
        <v>348</v>
      </c>
      <c r="BZ55" s="553"/>
      <c r="CA55" s="553"/>
      <c r="CB55" s="553"/>
      <c r="CC55" s="554"/>
      <c r="CD55" s="602" t="s">
        <v>442</v>
      </c>
      <c r="CE55" s="542"/>
      <c r="CF55" s="542"/>
      <c r="CG55" s="542"/>
      <c r="CH55" s="588"/>
      <c r="CI55" s="602" t="s">
        <v>449</v>
      </c>
      <c r="CJ55" s="542"/>
      <c r="CK55" s="542"/>
      <c r="CL55" s="542"/>
      <c r="CM55" s="603"/>
      <c r="CN55" s="542" t="s">
        <v>117</v>
      </c>
      <c r="CO55" s="542"/>
      <c r="CP55" s="542"/>
      <c r="CQ55" s="542"/>
      <c r="CR55" s="587"/>
      <c r="CS55" s="586"/>
      <c r="CT55" s="542"/>
      <c r="CU55" s="542"/>
      <c r="CV55" s="542"/>
      <c r="CW55" s="587"/>
    </row>
    <row r="56" spans="1:101" ht="18" customHeight="1">
      <c r="A56" s="586"/>
      <c r="B56" s="542"/>
      <c r="C56" s="542"/>
      <c r="D56" s="542"/>
      <c r="E56" s="588"/>
      <c r="F56" s="589"/>
      <c r="G56" s="590"/>
      <c r="H56" s="590"/>
      <c r="I56" s="590"/>
      <c r="J56" s="591"/>
      <c r="K56" s="590"/>
      <c r="L56" s="590"/>
      <c r="M56" s="590"/>
      <c r="N56" s="590"/>
      <c r="O56" s="595"/>
      <c r="P56" s="596"/>
      <c r="Q56" s="597"/>
      <c r="R56" s="597"/>
      <c r="S56" s="597"/>
      <c r="T56" s="598"/>
      <c r="U56" s="605" t="s">
        <v>296</v>
      </c>
      <c r="V56" s="606"/>
      <c r="W56" s="606"/>
      <c r="X56" s="606"/>
      <c r="Y56" s="607"/>
      <c r="Z56" s="606" t="s">
        <v>450</v>
      </c>
      <c r="AA56" s="606"/>
      <c r="AB56" s="606"/>
      <c r="AC56" s="606"/>
      <c r="AD56" s="606"/>
      <c r="AE56" s="602"/>
      <c r="AF56" s="542"/>
      <c r="AG56" s="542"/>
      <c r="AH56" s="542"/>
      <c r="AI56" s="588"/>
      <c r="AJ56" s="602"/>
      <c r="AK56" s="542"/>
      <c r="AL56" s="542"/>
      <c r="AM56" s="542"/>
      <c r="AN56" s="603"/>
      <c r="AO56" s="542"/>
      <c r="AP56" s="542"/>
      <c r="AQ56" s="542"/>
      <c r="AR56" s="542"/>
      <c r="AS56" s="587"/>
      <c r="AT56" s="586"/>
      <c r="AU56" s="542"/>
      <c r="AV56" s="542"/>
      <c r="AW56" s="542"/>
      <c r="AX56" s="587"/>
      <c r="AZ56" s="586"/>
      <c r="BA56" s="542"/>
      <c r="BB56" s="542"/>
      <c r="BC56" s="542"/>
      <c r="BD56" s="588"/>
      <c r="BE56" s="589"/>
      <c r="BF56" s="590"/>
      <c r="BG56" s="590"/>
      <c r="BH56" s="590"/>
      <c r="BI56" s="591"/>
      <c r="BJ56" s="590"/>
      <c r="BK56" s="590"/>
      <c r="BL56" s="590"/>
      <c r="BM56" s="590"/>
      <c r="BN56" s="595"/>
      <c r="BO56" s="596"/>
      <c r="BP56" s="597"/>
      <c r="BQ56" s="597"/>
      <c r="BR56" s="597"/>
      <c r="BS56" s="598"/>
      <c r="BT56" s="605" t="s">
        <v>296</v>
      </c>
      <c r="BU56" s="606"/>
      <c r="BV56" s="606"/>
      <c r="BW56" s="606"/>
      <c r="BX56" s="607"/>
      <c r="BY56" s="606" t="s">
        <v>450</v>
      </c>
      <c r="BZ56" s="606"/>
      <c r="CA56" s="606"/>
      <c r="CB56" s="606"/>
      <c r="CC56" s="606"/>
      <c r="CD56" s="602"/>
      <c r="CE56" s="542"/>
      <c r="CF56" s="542"/>
      <c r="CG56" s="542"/>
      <c r="CH56" s="588"/>
      <c r="CI56" s="602"/>
      <c r="CJ56" s="542"/>
      <c r="CK56" s="542"/>
      <c r="CL56" s="542"/>
      <c r="CM56" s="603"/>
      <c r="CN56" s="542"/>
      <c r="CO56" s="542"/>
      <c r="CP56" s="542"/>
      <c r="CQ56" s="542"/>
      <c r="CR56" s="587"/>
      <c r="CS56" s="586"/>
      <c r="CT56" s="542"/>
      <c r="CU56" s="542"/>
      <c r="CV56" s="542"/>
      <c r="CW56" s="587"/>
    </row>
    <row r="57" spans="1:101" ht="18" customHeight="1">
      <c r="A57" s="559"/>
      <c r="B57" s="555"/>
      <c r="C57" s="555"/>
      <c r="D57" s="555"/>
      <c r="E57" s="558"/>
      <c r="F57" s="592"/>
      <c r="G57" s="593"/>
      <c r="H57" s="593"/>
      <c r="I57" s="593"/>
      <c r="J57" s="594"/>
      <c r="K57" s="555" t="s">
        <v>445</v>
      </c>
      <c r="L57" s="555"/>
      <c r="M57" s="555"/>
      <c r="N57" s="555"/>
      <c r="O57" s="556"/>
      <c r="P57" s="599"/>
      <c r="Q57" s="600"/>
      <c r="R57" s="600"/>
      <c r="S57" s="600"/>
      <c r="T57" s="601"/>
      <c r="U57" s="608"/>
      <c r="V57" s="609"/>
      <c r="W57" s="609"/>
      <c r="X57" s="609"/>
      <c r="Y57" s="610"/>
      <c r="Z57" s="609"/>
      <c r="AA57" s="609"/>
      <c r="AB57" s="609"/>
      <c r="AC57" s="609"/>
      <c r="AD57" s="609"/>
      <c r="AE57" s="557" t="s">
        <v>272</v>
      </c>
      <c r="AF57" s="555"/>
      <c r="AG57" s="555"/>
      <c r="AH57" s="555"/>
      <c r="AI57" s="558"/>
      <c r="AJ57" s="557"/>
      <c r="AK57" s="555"/>
      <c r="AL57" s="555"/>
      <c r="AM57" s="555"/>
      <c r="AN57" s="604"/>
      <c r="AO57" s="555" t="s">
        <v>352</v>
      </c>
      <c r="AP57" s="555"/>
      <c r="AQ57" s="555"/>
      <c r="AR57" s="555"/>
      <c r="AS57" s="555"/>
      <c r="AT57" s="559" t="s">
        <v>446</v>
      </c>
      <c r="AU57" s="555"/>
      <c r="AV57" s="555"/>
      <c r="AW57" s="555"/>
      <c r="AX57" s="556"/>
      <c r="AZ57" s="559"/>
      <c r="BA57" s="555"/>
      <c r="BB57" s="555"/>
      <c r="BC57" s="555"/>
      <c r="BD57" s="558"/>
      <c r="BE57" s="592"/>
      <c r="BF57" s="593"/>
      <c r="BG57" s="593"/>
      <c r="BH57" s="593"/>
      <c r="BI57" s="594"/>
      <c r="BJ57" s="555" t="s">
        <v>445</v>
      </c>
      <c r="BK57" s="555"/>
      <c r="BL57" s="555"/>
      <c r="BM57" s="555"/>
      <c r="BN57" s="556"/>
      <c r="BO57" s="599"/>
      <c r="BP57" s="600"/>
      <c r="BQ57" s="600"/>
      <c r="BR57" s="600"/>
      <c r="BS57" s="601"/>
      <c r="BT57" s="608"/>
      <c r="BU57" s="609"/>
      <c r="BV57" s="609"/>
      <c r="BW57" s="609"/>
      <c r="BX57" s="610"/>
      <c r="BY57" s="609"/>
      <c r="BZ57" s="609"/>
      <c r="CA57" s="609"/>
      <c r="CB57" s="609"/>
      <c r="CC57" s="609"/>
      <c r="CD57" s="557" t="s">
        <v>272</v>
      </c>
      <c r="CE57" s="555"/>
      <c r="CF57" s="555"/>
      <c r="CG57" s="555"/>
      <c r="CH57" s="558"/>
      <c r="CI57" s="557"/>
      <c r="CJ57" s="555"/>
      <c r="CK57" s="555"/>
      <c r="CL57" s="555"/>
      <c r="CM57" s="604"/>
      <c r="CN57" s="555" t="s">
        <v>352</v>
      </c>
      <c r="CO57" s="555"/>
      <c r="CP57" s="555"/>
      <c r="CQ57" s="555"/>
      <c r="CR57" s="555"/>
      <c r="CS57" s="559" t="s">
        <v>446</v>
      </c>
      <c r="CT57" s="555"/>
      <c r="CU57" s="555"/>
      <c r="CV57" s="555"/>
      <c r="CW57" s="556"/>
    </row>
    <row r="58" spans="1:101" s="142" customFormat="1">
      <c r="A58" s="560" t="s">
        <v>267</v>
      </c>
      <c r="B58" s="561"/>
      <c r="C58" s="561"/>
      <c r="D58" s="561"/>
      <c r="E58" s="562"/>
      <c r="F58" s="563" t="s">
        <v>267</v>
      </c>
      <c r="G58" s="561"/>
      <c r="H58" s="561"/>
      <c r="I58" s="561"/>
      <c r="J58" s="564"/>
      <c r="K58" s="561" t="s">
        <v>267</v>
      </c>
      <c r="L58" s="561"/>
      <c r="M58" s="561"/>
      <c r="N58" s="561"/>
      <c r="O58" s="565"/>
      <c r="P58" s="561" t="s">
        <v>267</v>
      </c>
      <c r="Q58" s="561"/>
      <c r="R58" s="561"/>
      <c r="S58" s="561"/>
      <c r="T58" s="561"/>
      <c r="U58" s="563" t="s">
        <v>267</v>
      </c>
      <c r="V58" s="561"/>
      <c r="W58" s="561"/>
      <c r="X58" s="561"/>
      <c r="Y58" s="562"/>
      <c r="Z58" s="561" t="s">
        <v>267</v>
      </c>
      <c r="AA58" s="561"/>
      <c r="AB58" s="561"/>
      <c r="AC58" s="561"/>
      <c r="AD58" s="561"/>
      <c r="AE58" s="563" t="s">
        <v>267</v>
      </c>
      <c r="AF58" s="561"/>
      <c r="AG58" s="561"/>
      <c r="AH58" s="561"/>
      <c r="AI58" s="562"/>
      <c r="AJ58" s="563" t="s">
        <v>267</v>
      </c>
      <c r="AK58" s="561"/>
      <c r="AL58" s="561"/>
      <c r="AM58" s="561"/>
      <c r="AN58" s="564"/>
      <c r="AO58" s="561" t="s">
        <v>267</v>
      </c>
      <c r="AP58" s="561"/>
      <c r="AQ58" s="561"/>
      <c r="AR58" s="561"/>
      <c r="AS58" s="561"/>
      <c r="AT58" s="560" t="s">
        <v>267</v>
      </c>
      <c r="AU58" s="561"/>
      <c r="AV58" s="561"/>
      <c r="AW58" s="561"/>
      <c r="AX58" s="565"/>
      <c r="AZ58" s="560" t="s">
        <v>267</v>
      </c>
      <c r="BA58" s="561"/>
      <c r="BB58" s="561"/>
      <c r="BC58" s="561"/>
      <c r="BD58" s="562"/>
      <c r="BE58" s="563" t="s">
        <v>267</v>
      </c>
      <c r="BF58" s="561"/>
      <c r="BG58" s="561"/>
      <c r="BH58" s="561"/>
      <c r="BI58" s="564"/>
      <c r="BJ58" s="561" t="s">
        <v>267</v>
      </c>
      <c r="BK58" s="561"/>
      <c r="BL58" s="561"/>
      <c r="BM58" s="561"/>
      <c r="BN58" s="565"/>
      <c r="BO58" s="561" t="s">
        <v>267</v>
      </c>
      <c r="BP58" s="561"/>
      <c r="BQ58" s="561"/>
      <c r="BR58" s="561"/>
      <c r="BS58" s="561"/>
      <c r="BT58" s="563" t="s">
        <v>267</v>
      </c>
      <c r="BU58" s="561"/>
      <c r="BV58" s="561"/>
      <c r="BW58" s="561"/>
      <c r="BX58" s="562"/>
      <c r="BY58" s="561" t="s">
        <v>267</v>
      </c>
      <c r="BZ58" s="561"/>
      <c r="CA58" s="561"/>
      <c r="CB58" s="561"/>
      <c r="CC58" s="561"/>
      <c r="CD58" s="563" t="s">
        <v>267</v>
      </c>
      <c r="CE58" s="561"/>
      <c r="CF58" s="561"/>
      <c r="CG58" s="561"/>
      <c r="CH58" s="562"/>
      <c r="CI58" s="563" t="s">
        <v>267</v>
      </c>
      <c r="CJ58" s="561"/>
      <c r="CK58" s="561"/>
      <c r="CL58" s="561"/>
      <c r="CM58" s="564"/>
      <c r="CN58" s="561" t="s">
        <v>267</v>
      </c>
      <c r="CO58" s="561"/>
      <c r="CP58" s="561"/>
      <c r="CQ58" s="561"/>
      <c r="CR58" s="561"/>
      <c r="CS58" s="560" t="s">
        <v>267</v>
      </c>
      <c r="CT58" s="561"/>
      <c r="CU58" s="561"/>
      <c r="CV58" s="561"/>
      <c r="CW58" s="565"/>
    </row>
    <row r="59" spans="1:101" ht="24.9" customHeight="1">
      <c r="A59" s="566">
        <f>'③細目表（提出）'!C14</f>
        <v>0</v>
      </c>
      <c r="B59" s="567"/>
      <c r="C59" s="567"/>
      <c r="D59" s="567"/>
      <c r="E59" s="568"/>
      <c r="F59" s="569">
        <f>'③細目表（提出）'!D14</f>
        <v>0</v>
      </c>
      <c r="G59" s="567"/>
      <c r="H59" s="567"/>
      <c r="I59" s="567"/>
      <c r="J59" s="570"/>
      <c r="K59" s="571">
        <f>A59+F59</f>
        <v>0</v>
      </c>
      <c r="L59" s="567"/>
      <c r="M59" s="567"/>
      <c r="N59" s="567"/>
      <c r="O59" s="572"/>
      <c r="P59" s="571" t="e">
        <f>'③細目表（提出）'!F14</f>
        <v>#DIV/0!</v>
      </c>
      <c r="Q59" s="567"/>
      <c r="R59" s="567"/>
      <c r="S59" s="567"/>
      <c r="T59" s="567"/>
      <c r="U59" s="576" t="e">
        <f>'③細目表（提出）'!G14</f>
        <v>#DIV/0!</v>
      </c>
      <c r="V59" s="567"/>
      <c r="W59" s="567"/>
      <c r="X59" s="567"/>
      <c r="Y59" s="568"/>
      <c r="Z59" s="567">
        <f>'③細目表（提出）'!H14</f>
        <v>0</v>
      </c>
      <c r="AA59" s="567"/>
      <c r="AB59" s="567"/>
      <c r="AC59" s="567"/>
      <c r="AD59" s="567"/>
      <c r="AE59" s="569" t="e">
        <f>P59-U59-Z59</f>
        <v>#DIV/0!</v>
      </c>
      <c r="AF59" s="567"/>
      <c r="AG59" s="567"/>
      <c r="AH59" s="567"/>
      <c r="AI59" s="568"/>
      <c r="AJ59" s="576">
        <f>'③細目表（提出）'!J14</f>
        <v>0</v>
      </c>
      <c r="AK59" s="567"/>
      <c r="AL59" s="567"/>
      <c r="AM59" s="567"/>
      <c r="AN59" s="570"/>
      <c r="AO59" s="571" t="e">
        <f>AE59+AJ59</f>
        <v>#DIV/0!</v>
      </c>
      <c r="AP59" s="567"/>
      <c r="AQ59" s="567"/>
      <c r="AR59" s="567"/>
      <c r="AS59" s="567"/>
      <c r="AT59" s="566" t="e">
        <f>K59-AO59</f>
        <v>#DIV/0!</v>
      </c>
      <c r="AU59" s="567"/>
      <c r="AV59" s="567"/>
      <c r="AW59" s="567"/>
      <c r="AX59" s="572"/>
      <c r="AZ59" s="566">
        <f>'③細目表（提出）'!C41</f>
        <v>0</v>
      </c>
      <c r="BA59" s="567"/>
      <c r="BB59" s="567"/>
      <c r="BC59" s="567"/>
      <c r="BD59" s="568"/>
      <c r="BE59" s="569">
        <f>'③細目表（提出）'!D41</f>
        <v>0</v>
      </c>
      <c r="BF59" s="571"/>
      <c r="BG59" s="571"/>
      <c r="BH59" s="571"/>
      <c r="BI59" s="577"/>
      <c r="BJ59" s="571">
        <f>AZ59+BE59</f>
        <v>0</v>
      </c>
      <c r="BK59" s="571"/>
      <c r="BL59" s="571"/>
      <c r="BM59" s="571"/>
      <c r="BN59" s="578"/>
      <c r="BO59" s="571" t="e">
        <f>'③細目表（提出）'!F41</f>
        <v>#DIV/0!</v>
      </c>
      <c r="BP59" s="571"/>
      <c r="BQ59" s="571"/>
      <c r="BR59" s="571"/>
      <c r="BS59" s="571"/>
      <c r="BT59" s="569" t="e">
        <f>'③細目表（提出）'!G41</f>
        <v>#DIV/0!</v>
      </c>
      <c r="BU59" s="571"/>
      <c r="BV59" s="571"/>
      <c r="BW59" s="571"/>
      <c r="BX59" s="579"/>
      <c r="BY59" s="571">
        <f>'③細目表（提出）'!H41</f>
        <v>0</v>
      </c>
      <c r="BZ59" s="571"/>
      <c r="CA59" s="571"/>
      <c r="CB59" s="571"/>
      <c r="CC59" s="571"/>
      <c r="CD59" s="569" t="e">
        <f>BO59-BT59-BY59</f>
        <v>#DIV/0!</v>
      </c>
      <c r="CE59" s="571"/>
      <c r="CF59" s="571"/>
      <c r="CG59" s="571"/>
      <c r="CH59" s="579"/>
      <c r="CI59" s="569">
        <f>'③細目表（提出）'!J41</f>
        <v>0</v>
      </c>
      <c r="CJ59" s="571"/>
      <c r="CK59" s="571"/>
      <c r="CL59" s="571"/>
      <c r="CM59" s="577"/>
      <c r="CN59" s="571" t="e">
        <f>CD59+CI59</f>
        <v>#DIV/0!</v>
      </c>
      <c r="CO59" s="571"/>
      <c r="CP59" s="571"/>
      <c r="CQ59" s="571"/>
      <c r="CR59" s="571"/>
      <c r="CS59" s="566" t="e">
        <f>BJ59-CN59</f>
        <v>#DIV/0!</v>
      </c>
      <c r="CT59" s="571"/>
      <c r="CU59" s="571"/>
      <c r="CV59" s="571"/>
      <c r="CW59" s="578"/>
    </row>
    <row r="60" spans="1:101">
      <c r="A60" s="185" t="s">
        <v>451</v>
      </c>
      <c r="B60" s="185"/>
      <c r="C60" s="185"/>
      <c r="D60" s="185"/>
      <c r="E60" s="185"/>
      <c r="F60" s="185"/>
      <c r="G60" s="185"/>
      <c r="H60" s="185"/>
      <c r="I60" s="185"/>
      <c r="J60" s="185"/>
      <c r="K60" s="185"/>
      <c r="L60" s="185"/>
      <c r="M60" s="185"/>
      <c r="N60" s="185"/>
      <c r="O60" s="185"/>
      <c r="P60" s="185"/>
      <c r="Q60" s="185"/>
      <c r="R60" s="185"/>
      <c r="S60" s="185"/>
      <c r="T60" s="185"/>
      <c r="U60" s="185"/>
      <c r="V60" s="185"/>
      <c r="W60" s="185"/>
      <c r="X60" s="185"/>
      <c r="Y60" s="185"/>
      <c r="Z60" s="185"/>
      <c r="AA60" s="185"/>
      <c r="AB60" s="185"/>
      <c r="AC60" s="185"/>
      <c r="AD60" s="185"/>
      <c r="AE60" s="185"/>
      <c r="AF60" s="185"/>
      <c r="AG60" s="185"/>
      <c r="AH60" s="185"/>
      <c r="AI60" s="185"/>
      <c r="AJ60" s="185"/>
      <c r="AK60" s="185"/>
      <c r="AL60" s="185"/>
      <c r="AM60" s="185"/>
      <c r="AN60" s="185"/>
      <c r="AO60" s="185"/>
      <c r="AP60" s="185"/>
      <c r="AQ60" s="185"/>
      <c r="AR60" s="185"/>
      <c r="AS60" s="185"/>
      <c r="AT60" s="185"/>
      <c r="AU60" s="185"/>
      <c r="AV60" s="185"/>
      <c r="AW60" s="185"/>
      <c r="AX60" s="185"/>
      <c r="AZ60" s="185" t="s">
        <v>451</v>
      </c>
      <c r="BA60" s="185"/>
      <c r="BB60" s="185"/>
      <c r="BC60" s="185"/>
      <c r="BD60" s="185"/>
      <c r="BE60" s="185"/>
      <c r="BF60" s="185"/>
      <c r="BG60" s="185"/>
      <c r="BH60" s="185"/>
      <c r="BI60" s="185"/>
      <c r="BJ60" s="185"/>
      <c r="BK60" s="185"/>
      <c r="BL60" s="185"/>
      <c r="BM60" s="185"/>
      <c r="BN60" s="185"/>
      <c r="BO60" s="185"/>
      <c r="BP60" s="185"/>
      <c r="BQ60" s="185"/>
      <c r="BR60" s="185"/>
      <c r="BS60" s="185"/>
      <c r="BT60" s="185"/>
      <c r="BU60" s="185"/>
      <c r="BV60" s="185"/>
      <c r="BW60" s="185"/>
      <c r="BX60" s="185"/>
      <c r="BY60" s="185"/>
      <c r="BZ60" s="185"/>
      <c r="CA60" s="185"/>
      <c r="CB60" s="185"/>
      <c r="CC60" s="185"/>
      <c r="CD60" s="185"/>
      <c r="CE60" s="185"/>
      <c r="CF60" s="185"/>
      <c r="CG60" s="185"/>
      <c r="CH60" s="185"/>
      <c r="CI60" s="185"/>
      <c r="CJ60" s="185"/>
      <c r="CK60" s="185"/>
      <c r="CL60" s="185"/>
      <c r="CM60" s="185"/>
      <c r="CN60" s="185"/>
      <c r="CO60" s="185"/>
      <c r="CP60" s="185"/>
      <c r="CQ60" s="185"/>
      <c r="CR60" s="185"/>
      <c r="CS60" s="185"/>
      <c r="CT60" s="185"/>
      <c r="CU60" s="185"/>
      <c r="CV60" s="185"/>
      <c r="CW60" s="185"/>
    </row>
    <row r="61" spans="1:101" ht="20.100000000000001" customHeight="1">
      <c r="A61" s="542" t="s">
        <v>232</v>
      </c>
      <c r="B61" s="542"/>
      <c r="C61" s="542"/>
      <c r="D61" s="542"/>
      <c r="E61" s="542"/>
      <c r="F61" s="542"/>
      <c r="G61" s="542"/>
      <c r="H61" s="542"/>
      <c r="I61" s="542"/>
      <c r="J61" s="542"/>
      <c r="K61" s="542"/>
      <c r="L61" s="542"/>
      <c r="M61" s="542"/>
      <c r="N61" s="542"/>
      <c r="O61" s="542"/>
      <c r="P61" s="542"/>
      <c r="Q61" s="542"/>
      <c r="R61" s="542"/>
      <c r="S61" s="542"/>
      <c r="T61" s="542"/>
      <c r="U61" s="542"/>
      <c r="V61" s="542"/>
      <c r="W61" s="542"/>
      <c r="X61" s="542"/>
      <c r="Y61" s="542"/>
      <c r="Z61" s="542"/>
      <c r="AA61" s="542"/>
      <c r="AB61" s="542"/>
      <c r="AC61" s="542"/>
      <c r="AD61" s="542"/>
      <c r="AE61" s="542"/>
      <c r="AF61" s="542"/>
      <c r="AG61" s="542"/>
      <c r="AH61" s="542"/>
      <c r="AI61" s="542"/>
      <c r="AJ61" s="542"/>
      <c r="AK61" s="542"/>
      <c r="AL61" s="542"/>
      <c r="AM61" s="542"/>
      <c r="AN61" s="542"/>
      <c r="AO61" s="542"/>
      <c r="AP61" s="542"/>
      <c r="AQ61" s="542"/>
      <c r="AR61" s="542"/>
      <c r="AS61" s="542"/>
      <c r="AT61" s="542"/>
      <c r="AU61" s="542"/>
      <c r="AV61" s="542"/>
      <c r="AW61" s="542"/>
      <c r="AX61" s="542"/>
      <c r="AZ61" s="542" t="s">
        <v>232</v>
      </c>
      <c r="BA61" s="542"/>
      <c r="BB61" s="542"/>
      <c r="BC61" s="542"/>
      <c r="BD61" s="542"/>
      <c r="BE61" s="542"/>
      <c r="BF61" s="542"/>
      <c r="BG61" s="542"/>
      <c r="BH61" s="542"/>
      <c r="BI61" s="542"/>
      <c r="BJ61" s="542"/>
      <c r="BK61" s="542"/>
      <c r="BL61" s="542"/>
      <c r="BM61" s="542"/>
      <c r="BN61" s="542"/>
      <c r="BO61" s="542"/>
      <c r="BP61" s="542"/>
      <c r="BQ61" s="542"/>
      <c r="BR61" s="542"/>
      <c r="BS61" s="542"/>
      <c r="BT61" s="542"/>
      <c r="BU61" s="542"/>
      <c r="BV61" s="542"/>
      <c r="BW61" s="542"/>
      <c r="BX61" s="542"/>
      <c r="BY61" s="542"/>
      <c r="BZ61" s="542"/>
      <c r="CA61" s="542"/>
      <c r="CB61" s="542"/>
      <c r="CC61" s="542"/>
      <c r="CD61" s="542"/>
      <c r="CE61" s="542"/>
      <c r="CF61" s="542"/>
      <c r="CG61" s="542"/>
      <c r="CH61" s="542"/>
      <c r="CI61" s="542"/>
      <c r="CJ61" s="542"/>
      <c r="CK61" s="542"/>
      <c r="CL61" s="542"/>
      <c r="CM61" s="542"/>
      <c r="CN61" s="542"/>
      <c r="CO61" s="542"/>
      <c r="CP61" s="542"/>
      <c r="CQ61" s="542"/>
      <c r="CR61" s="542"/>
      <c r="CS61" s="542"/>
      <c r="CT61" s="542"/>
      <c r="CU61" s="542"/>
      <c r="CV61" s="542"/>
      <c r="CW61" s="542"/>
    </row>
    <row r="62" spans="1:101" ht="20.100000000000001" customHeight="1">
      <c r="AK62" s="186" t="s">
        <v>126</v>
      </c>
      <c r="AL62" s="543" t="s">
        <v>159</v>
      </c>
      <c r="AM62" s="543"/>
      <c r="AN62" s="543"/>
      <c r="AO62" s="184" t="s">
        <v>138</v>
      </c>
      <c r="AP62" s="473" t="str">
        <f>$AP$2</f>
        <v>集落協定</v>
      </c>
      <c r="AQ62" s="473"/>
      <c r="AR62" s="473"/>
      <c r="AS62" s="473"/>
      <c r="AT62" s="473"/>
      <c r="AU62" s="473"/>
      <c r="AV62" s="473"/>
      <c r="AW62" s="473"/>
      <c r="AX62" s="141" t="s">
        <v>137</v>
      </c>
      <c r="CJ62" s="186" t="s">
        <v>126</v>
      </c>
      <c r="CK62" s="543" t="s">
        <v>159</v>
      </c>
      <c r="CL62" s="543"/>
      <c r="CM62" s="543"/>
      <c r="CN62" s="184" t="s">
        <v>138</v>
      </c>
      <c r="CO62" s="473" t="str">
        <f>$AP$2</f>
        <v>集落協定</v>
      </c>
      <c r="CP62" s="473"/>
      <c r="CQ62" s="473"/>
      <c r="CR62" s="473"/>
      <c r="CS62" s="473"/>
      <c r="CT62" s="473"/>
      <c r="CU62" s="473"/>
      <c r="CV62" s="473"/>
      <c r="CW62" s="141" t="s">
        <v>137</v>
      </c>
    </row>
    <row r="63" spans="1:101" ht="20.100000000000001" customHeight="1">
      <c r="AK63" s="186" t="s">
        <v>126</v>
      </c>
      <c r="AL63" s="544" t="s">
        <v>164</v>
      </c>
      <c r="AM63" s="544"/>
      <c r="AN63" s="544"/>
      <c r="AO63" s="544"/>
      <c r="AP63" s="544"/>
      <c r="AQ63" s="184" t="s">
        <v>135</v>
      </c>
      <c r="AR63" s="545">
        <f>②内訳!L14</f>
        <v>0</v>
      </c>
      <c r="AS63" s="545"/>
      <c r="AT63" s="545"/>
      <c r="AU63" s="545"/>
      <c r="AV63" s="545"/>
      <c r="AW63" s="545"/>
      <c r="AX63" s="141" t="s">
        <v>137</v>
      </c>
      <c r="CJ63" s="186" t="s">
        <v>126</v>
      </c>
      <c r="CK63" s="544" t="s">
        <v>164</v>
      </c>
      <c r="CL63" s="544"/>
      <c r="CM63" s="544"/>
      <c r="CN63" s="544"/>
      <c r="CO63" s="544"/>
      <c r="CP63" s="184" t="s">
        <v>135</v>
      </c>
      <c r="CQ63" s="545">
        <f>②内訳!L41</f>
        <v>0</v>
      </c>
      <c r="CR63" s="545"/>
      <c r="CS63" s="545"/>
      <c r="CT63" s="545"/>
      <c r="CU63" s="545"/>
      <c r="CV63" s="545"/>
      <c r="CW63" s="141" t="s">
        <v>137</v>
      </c>
    </row>
    <row r="64" spans="1:101" ht="18" customHeight="1">
      <c r="A64" s="546" t="s">
        <v>13</v>
      </c>
      <c r="B64" s="547"/>
      <c r="C64" s="547"/>
      <c r="D64" s="547"/>
      <c r="E64" s="547"/>
      <c r="F64" s="548" t="s">
        <v>21</v>
      </c>
      <c r="G64" s="547"/>
      <c r="H64" s="547"/>
      <c r="I64" s="547"/>
      <c r="J64" s="549"/>
      <c r="K64" s="547" t="s">
        <v>61</v>
      </c>
      <c r="L64" s="547"/>
      <c r="M64" s="547"/>
      <c r="N64" s="547"/>
      <c r="O64" s="550"/>
      <c r="P64" s="546" t="s">
        <v>313</v>
      </c>
      <c r="Q64" s="547"/>
      <c r="R64" s="547"/>
      <c r="S64" s="547"/>
      <c r="T64" s="547"/>
      <c r="U64" s="547"/>
      <c r="V64" s="547"/>
      <c r="W64" s="547"/>
      <c r="X64" s="547"/>
      <c r="Y64" s="547"/>
      <c r="Z64" s="547"/>
      <c r="AA64" s="547"/>
      <c r="AB64" s="547"/>
      <c r="AC64" s="547"/>
      <c r="AD64" s="551"/>
      <c r="AE64" s="548" t="s">
        <v>147</v>
      </c>
      <c r="AF64" s="547"/>
      <c r="AG64" s="547"/>
      <c r="AH64" s="547"/>
      <c r="AI64" s="551"/>
      <c r="AJ64" s="548" t="s">
        <v>436</v>
      </c>
      <c r="AK64" s="547"/>
      <c r="AL64" s="547"/>
      <c r="AM64" s="547"/>
      <c r="AN64" s="549"/>
      <c r="AO64" s="547" t="s">
        <v>289</v>
      </c>
      <c r="AP64" s="547"/>
      <c r="AQ64" s="547"/>
      <c r="AR64" s="547"/>
      <c r="AS64" s="547"/>
      <c r="AT64" s="523" t="s">
        <v>413</v>
      </c>
      <c r="AU64" s="584"/>
      <c r="AV64" s="584"/>
      <c r="AW64" s="584"/>
      <c r="AX64" s="585"/>
      <c r="AZ64" s="546" t="s">
        <v>13</v>
      </c>
      <c r="BA64" s="547"/>
      <c r="BB64" s="547"/>
      <c r="BC64" s="547"/>
      <c r="BD64" s="547"/>
      <c r="BE64" s="548" t="s">
        <v>21</v>
      </c>
      <c r="BF64" s="547"/>
      <c r="BG64" s="547"/>
      <c r="BH64" s="547"/>
      <c r="BI64" s="549"/>
      <c r="BJ64" s="547" t="s">
        <v>61</v>
      </c>
      <c r="BK64" s="547"/>
      <c r="BL64" s="547"/>
      <c r="BM64" s="547"/>
      <c r="BN64" s="550"/>
      <c r="BO64" s="546" t="s">
        <v>313</v>
      </c>
      <c r="BP64" s="547"/>
      <c r="BQ64" s="547"/>
      <c r="BR64" s="547"/>
      <c r="BS64" s="547"/>
      <c r="BT64" s="547"/>
      <c r="BU64" s="547"/>
      <c r="BV64" s="547"/>
      <c r="BW64" s="547"/>
      <c r="BX64" s="547"/>
      <c r="BY64" s="547"/>
      <c r="BZ64" s="547"/>
      <c r="CA64" s="547"/>
      <c r="CB64" s="547"/>
      <c r="CC64" s="551"/>
      <c r="CD64" s="548" t="s">
        <v>147</v>
      </c>
      <c r="CE64" s="547"/>
      <c r="CF64" s="547"/>
      <c r="CG64" s="547"/>
      <c r="CH64" s="551"/>
      <c r="CI64" s="548" t="s">
        <v>436</v>
      </c>
      <c r="CJ64" s="547"/>
      <c r="CK64" s="547"/>
      <c r="CL64" s="547"/>
      <c r="CM64" s="549"/>
      <c r="CN64" s="547" t="s">
        <v>289</v>
      </c>
      <c r="CO64" s="547"/>
      <c r="CP64" s="547"/>
      <c r="CQ64" s="547"/>
      <c r="CR64" s="547"/>
      <c r="CS64" s="523" t="s">
        <v>413</v>
      </c>
      <c r="CT64" s="584"/>
      <c r="CU64" s="584"/>
      <c r="CV64" s="584"/>
      <c r="CW64" s="585"/>
    </row>
    <row r="65" spans="1:101" ht="18" customHeight="1">
      <c r="A65" s="586" t="s">
        <v>256</v>
      </c>
      <c r="B65" s="542"/>
      <c r="C65" s="542"/>
      <c r="D65" s="542"/>
      <c r="E65" s="588"/>
      <c r="F65" s="589" t="s">
        <v>438</v>
      </c>
      <c r="G65" s="590"/>
      <c r="H65" s="590"/>
      <c r="I65" s="590"/>
      <c r="J65" s="591"/>
      <c r="K65" s="590" t="s">
        <v>115</v>
      </c>
      <c r="L65" s="590"/>
      <c r="M65" s="590"/>
      <c r="N65" s="590"/>
      <c r="O65" s="595"/>
      <c r="P65" s="596" t="s">
        <v>202</v>
      </c>
      <c r="Q65" s="597"/>
      <c r="R65" s="597"/>
      <c r="S65" s="597"/>
      <c r="T65" s="598"/>
      <c r="U65" s="552" t="s">
        <v>308</v>
      </c>
      <c r="V65" s="553"/>
      <c r="W65" s="553"/>
      <c r="X65" s="553"/>
      <c r="Y65" s="554"/>
      <c r="Z65" s="552" t="s">
        <v>348</v>
      </c>
      <c r="AA65" s="553"/>
      <c r="AB65" s="553"/>
      <c r="AC65" s="553"/>
      <c r="AD65" s="554"/>
      <c r="AE65" s="602" t="s">
        <v>442</v>
      </c>
      <c r="AF65" s="542"/>
      <c r="AG65" s="542"/>
      <c r="AH65" s="542"/>
      <c r="AI65" s="588"/>
      <c r="AJ65" s="602" t="s">
        <v>449</v>
      </c>
      <c r="AK65" s="542"/>
      <c r="AL65" s="542"/>
      <c r="AM65" s="542"/>
      <c r="AN65" s="603"/>
      <c r="AO65" s="542" t="s">
        <v>117</v>
      </c>
      <c r="AP65" s="542"/>
      <c r="AQ65" s="542"/>
      <c r="AR65" s="542"/>
      <c r="AS65" s="587"/>
      <c r="AT65" s="586"/>
      <c r="AU65" s="542"/>
      <c r="AV65" s="542"/>
      <c r="AW65" s="542"/>
      <c r="AX65" s="587"/>
      <c r="AZ65" s="586" t="s">
        <v>256</v>
      </c>
      <c r="BA65" s="542"/>
      <c r="BB65" s="542"/>
      <c r="BC65" s="542"/>
      <c r="BD65" s="588"/>
      <c r="BE65" s="589" t="s">
        <v>438</v>
      </c>
      <c r="BF65" s="590"/>
      <c r="BG65" s="590"/>
      <c r="BH65" s="590"/>
      <c r="BI65" s="591"/>
      <c r="BJ65" s="590" t="s">
        <v>115</v>
      </c>
      <c r="BK65" s="590"/>
      <c r="BL65" s="590"/>
      <c r="BM65" s="590"/>
      <c r="BN65" s="595"/>
      <c r="BO65" s="596" t="s">
        <v>202</v>
      </c>
      <c r="BP65" s="597"/>
      <c r="BQ65" s="597"/>
      <c r="BR65" s="597"/>
      <c r="BS65" s="598"/>
      <c r="BT65" s="552" t="s">
        <v>308</v>
      </c>
      <c r="BU65" s="553"/>
      <c r="BV65" s="553"/>
      <c r="BW65" s="553"/>
      <c r="BX65" s="554"/>
      <c r="BY65" s="552" t="s">
        <v>348</v>
      </c>
      <c r="BZ65" s="553"/>
      <c r="CA65" s="553"/>
      <c r="CB65" s="553"/>
      <c r="CC65" s="554"/>
      <c r="CD65" s="602" t="s">
        <v>442</v>
      </c>
      <c r="CE65" s="542"/>
      <c r="CF65" s="542"/>
      <c r="CG65" s="542"/>
      <c r="CH65" s="588"/>
      <c r="CI65" s="602" t="s">
        <v>449</v>
      </c>
      <c r="CJ65" s="542"/>
      <c r="CK65" s="542"/>
      <c r="CL65" s="542"/>
      <c r="CM65" s="603"/>
      <c r="CN65" s="542" t="s">
        <v>117</v>
      </c>
      <c r="CO65" s="542"/>
      <c r="CP65" s="542"/>
      <c r="CQ65" s="542"/>
      <c r="CR65" s="587"/>
      <c r="CS65" s="586"/>
      <c r="CT65" s="542"/>
      <c r="CU65" s="542"/>
      <c r="CV65" s="542"/>
      <c r="CW65" s="587"/>
    </row>
    <row r="66" spans="1:101" ht="18" customHeight="1">
      <c r="A66" s="586"/>
      <c r="B66" s="542"/>
      <c r="C66" s="542"/>
      <c r="D66" s="542"/>
      <c r="E66" s="588"/>
      <c r="F66" s="589"/>
      <c r="G66" s="590"/>
      <c r="H66" s="590"/>
      <c r="I66" s="590"/>
      <c r="J66" s="591"/>
      <c r="K66" s="590"/>
      <c r="L66" s="590"/>
      <c r="M66" s="590"/>
      <c r="N66" s="590"/>
      <c r="O66" s="595"/>
      <c r="P66" s="596"/>
      <c r="Q66" s="597"/>
      <c r="R66" s="597"/>
      <c r="S66" s="597"/>
      <c r="T66" s="598"/>
      <c r="U66" s="605" t="s">
        <v>296</v>
      </c>
      <c r="V66" s="606"/>
      <c r="W66" s="606"/>
      <c r="X66" s="606"/>
      <c r="Y66" s="607"/>
      <c r="Z66" s="606" t="s">
        <v>450</v>
      </c>
      <c r="AA66" s="606"/>
      <c r="AB66" s="606"/>
      <c r="AC66" s="606"/>
      <c r="AD66" s="606"/>
      <c r="AE66" s="602"/>
      <c r="AF66" s="542"/>
      <c r="AG66" s="542"/>
      <c r="AH66" s="542"/>
      <c r="AI66" s="588"/>
      <c r="AJ66" s="602"/>
      <c r="AK66" s="542"/>
      <c r="AL66" s="542"/>
      <c r="AM66" s="542"/>
      <c r="AN66" s="603"/>
      <c r="AO66" s="542"/>
      <c r="AP66" s="542"/>
      <c r="AQ66" s="542"/>
      <c r="AR66" s="542"/>
      <c r="AS66" s="587"/>
      <c r="AT66" s="586"/>
      <c r="AU66" s="542"/>
      <c r="AV66" s="542"/>
      <c r="AW66" s="542"/>
      <c r="AX66" s="587"/>
      <c r="AZ66" s="586"/>
      <c r="BA66" s="542"/>
      <c r="BB66" s="542"/>
      <c r="BC66" s="542"/>
      <c r="BD66" s="588"/>
      <c r="BE66" s="589"/>
      <c r="BF66" s="590"/>
      <c r="BG66" s="590"/>
      <c r="BH66" s="590"/>
      <c r="BI66" s="591"/>
      <c r="BJ66" s="590"/>
      <c r="BK66" s="590"/>
      <c r="BL66" s="590"/>
      <c r="BM66" s="590"/>
      <c r="BN66" s="595"/>
      <c r="BO66" s="596"/>
      <c r="BP66" s="597"/>
      <c r="BQ66" s="597"/>
      <c r="BR66" s="597"/>
      <c r="BS66" s="598"/>
      <c r="BT66" s="605" t="s">
        <v>296</v>
      </c>
      <c r="BU66" s="606"/>
      <c r="BV66" s="606"/>
      <c r="BW66" s="606"/>
      <c r="BX66" s="607"/>
      <c r="BY66" s="606" t="s">
        <v>450</v>
      </c>
      <c r="BZ66" s="606"/>
      <c r="CA66" s="606"/>
      <c r="CB66" s="606"/>
      <c r="CC66" s="606"/>
      <c r="CD66" s="602"/>
      <c r="CE66" s="542"/>
      <c r="CF66" s="542"/>
      <c r="CG66" s="542"/>
      <c r="CH66" s="588"/>
      <c r="CI66" s="602"/>
      <c r="CJ66" s="542"/>
      <c r="CK66" s="542"/>
      <c r="CL66" s="542"/>
      <c r="CM66" s="603"/>
      <c r="CN66" s="542"/>
      <c r="CO66" s="542"/>
      <c r="CP66" s="542"/>
      <c r="CQ66" s="542"/>
      <c r="CR66" s="587"/>
      <c r="CS66" s="586"/>
      <c r="CT66" s="542"/>
      <c r="CU66" s="542"/>
      <c r="CV66" s="542"/>
      <c r="CW66" s="587"/>
    </row>
    <row r="67" spans="1:101" ht="18" customHeight="1">
      <c r="A67" s="559"/>
      <c r="B67" s="555"/>
      <c r="C67" s="555"/>
      <c r="D67" s="555"/>
      <c r="E67" s="558"/>
      <c r="F67" s="592"/>
      <c r="G67" s="593"/>
      <c r="H67" s="593"/>
      <c r="I67" s="593"/>
      <c r="J67" s="594"/>
      <c r="K67" s="555" t="s">
        <v>445</v>
      </c>
      <c r="L67" s="555"/>
      <c r="M67" s="555"/>
      <c r="N67" s="555"/>
      <c r="O67" s="556"/>
      <c r="P67" s="599"/>
      <c r="Q67" s="600"/>
      <c r="R67" s="600"/>
      <c r="S67" s="600"/>
      <c r="T67" s="601"/>
      <c r="U67" s="608"/>
      <c r="V67" s="609"/>
      <c r="W67" s="609"/>
      <c r="X67" s="609"/>
      <c r="Y67" s="610"/>
      <c r="Z67" s="609"/>
      <c r="AA67" s="609"/>
      <c r="AB67" s="609"/>
      <c r="AC67" s="609"/>
      <c r="AD67" s="609"/>
      <c r="AE67" s="557" t="s">
        <v>272</v>
      </c>
      <c r="AF67" s="555"/>
      <c r="AG67" s="555"/>
      <c r="AH67" s="555"/>
      <c r="AI67" s="558"/>
      <c r="AJ67" s="557"/>
      <c r="AK67" s="555"/>
      <c r="AL67" s="555"/>
      <c r="AM67" s="555"/>
      <c r="AN67" s="604"/>
      <c r="AO67" s="555" t="s">
        <v>352</v>
      </c>
      <c r="AP67" s="555"/>
      <c r="AQ67" s="555"/>
      <c r="AR67" s="555"/>
      <c r="AS67" s="555"/>
      <c r="AT67" s="559" t="s">
        <v>446</v>
      </c>
      <c r="AU67" s="555"/>
      <c r="AV67" s="555"/>
      <c r="AW67" s="555"/>
      <c r="AX67" s="556"/>
      <c r="AZ67" s="559"/>
      <c r="BA67" s="555"/>
      <c r="BB67" s="555"/>
      <c r="BC67" s="555"/>
      <c r="BD67" s="558"/>
      <c r="BE67" s="592"/>
      <c r="BF67" s="593"/>
      <c r="BG67" s="593"/>
      <c r="BH67" s="593"/>
      <c r="BI67" s="594"/>
      <c r="BJ67" s="555" t="s">
        <v>445</v>
      </c>
      <c r="BK67" s="555"/>
      <c r="BL67" s="555"/>
      <c r="BM67" s="555"/>
      <c r="BN67" s="556"/>
      <c r="BO67" s="599"/>
      <c r="BP67" s="600"/>
      <c r="BQ67" s="600"/>
      <c r="BR67" s="600"/>
      <c r="BS67" s="601"/>
      <c r="BT67" s="608"/>
      <c r="BU67" s="609"/>
      <c r="BV67" s="609"/>
      <c r="BW67" s="609"/>
      <c r="BX67" s="610"/>
      <c r="BY67" s="609"/>
      <c r="BZ67" s="609"/>
      <c r="CA67" s="609"/>
      <c r="CB67" s="609"/>
      <c r="CC67" s="609"/>
      <c r="CD67" s="557" t="s">
        <v>272</v>
      </c>
      <c r="CE67" s="555"/>
      <c r="CF67" s="555"/>
      <c r="CG67" s="555"/>
      <c r="CH67" s="558"/>
      <c r="CI67" s="557"/>
      <c r="CJ67" s="555"/>
      <c r="CK67" s="555"/>
      <c r="CL67" s="555"/>
      <c r="CM67" s="604"/>
      <c r="CN67" s="555" t="s">
        <v>352</v>
      </c>
      <c r="CO67" s="555"/>
      <c r="CP67" s="555"/>
      <c r="CQ67" s="555"/>
      <c r="CR67" s="555"/>
      <c r="CS67" s="559" t="s">
        <v>446</v>
      </c>
      <c r="CT67" s="555"/>
      <c r="CU67" s="555"/>
      <c r="CV67" s="555"/>
      <c r="CW67" s="556"/>
    </row>
    <row r="68" spans="1:101" s="142" customFormat="1">
      <c r="A68" s="560" t="s">
        <v>267</v>
      </c>
      <c r="B68" s="561"/>
      <c r="C68" s="561"/>
      <c r="D68" s="561"/>
      <c r="E68" s="562"/>
      <c r="F68" s="563" t="s">
        <v>267</v>
      </c>
      <c r="G68" s="561"/>
      <c r="H68" s="561"/>
      <c r="I68" s="561"/>
      <c r="J68" s="564"/>
      <c r="K68" s="561" t="s">
        <v>267</v>
      </c>
      <c r="L68" s="561"/>
      <c r="M68" s="561"/>
      <c r="N68" s="561"/>
      <c r="O68" s="565"/>
      <c r="P68" s="561" t="s">
        <v>267</v>
      </c>
      <c r="Q68" s="561"/>
      <c r="R68" s="561"/>
      <c r="S68" s="561"/>
      <c r="T68" s="561"/>
      <c r="U68" s="563" t="s">
        <v>267</v>
      </c>
      <c r="V68" s="561"/>
      <c r="W68" s="561"/>
      <c r="X68" s="561"/>
      <c r="Y68" s="562"/>
      <c r="Z68" s="561" t="s">
        <v>267</v>
      </c>
      <c r="AA68" s="561"/>
      <c r="AB68" s="561"/>
      <c r="AC68" s="561"/>
      <c r="AD68" s="561"/>
      <c r="AE68" s="563" t="s">
        <v>267</v>
      </c>
      <c r="AF68" s="561"/>
      <c r="AG68" s="561"/>
      <c r="AH68" s="561"/>
      <c r="AI68" s="562"/>
      <c r="AJ68" s="563" t="s">
        <v>267</v>
      </c>
      <c r="AK68" s="561"/>
      <c r="AL68" s="561"/>
      <c r="AM68" s="561"/>
      <c r="AN68" s="564"/>
      <c r="AO68" s="561" t="s">
        <v>267</v>
      </c>
      <c r="AP68" s="561"/>
      <c r="AQ68" s="561"/>
      <c r="AR68" s="561"/>
      <c r="AS68" s="561"/>
      <c r="AT68" s="560" t="s">
        <v>267</v>
      </c>
      <c r="AU68" s="561"/>
      <c r="AV68" s="561"/>
      <c r="AW68" s="561"/>
      <c r="AX68" s="565"/>
      <c r="AZ68" s="560" t="s">
        <v>267</v>
      </c>
      <c r="BA68" s="561"/>
      <c r="BB68" s="561"/>
      <c r="BC68" s="561"/>
      <c r="BD68" s="562"/>
      <c r="BE68" s="563" t="s">
        <v>267</v>
      </c>
      <c r="BF68" s="561"/>
      <c r="BG68" s="561"/>
      <c r="BH68" s="561"/>
      <c r="BI68" s="564"/>
      <c r="BJ68" s="561" t="s">
        <v>267</v>
      </c>
      <c r="BK68" s="561"/>
      <c r="BL68" s="561"/>
      <c r="BM68" s="561"/>
      <c r="BN68" s="565"/>
      <c r="BO68" s="561" t="s">
        <v>267</v>
      </c>
      <c r="BP68" s="561"/>
      <c r="BQ68" s="561"/>
      <c r="BR68" s="561"/>
      <c r="BS68" s="561"/>
      <c r="BT68" s="563" t="s">
        <v>267</v>
      </c>
      <c r="BU68" s="561"/>
      <c r="BV68" s="561"/>
      <c r="BW68" s="561"/>
      <c r="BX68" s="562"/>
      <c r="BY68" s="561" t="s">
        <v>267</v>
      </c>
      <c r="BZ68" s="561"/>
      <c r="CA68" s="561"/>
      <c r="CB68" s="561"/>
      <c r="CC68" s="561"/>
      <c r="CD68" s="563" t="s">
        <v>267</v>
      </c>
      <c r="CE68" s="561"/>
      <c r="CF68" s="561"/>
      <c r="CG68" s="561"/>
      <c r="CH68" s="562"/>
      <c r="CI68" s="563" t="s">
        <v>267</v>
      </c>
      <c r="CJ68" s="561"/>
      <c r="CK68" s="561"/>
      <c r="CL68" s="561"/>
      <c r="CM68" s="564"/>
      <c r="CN68" s="561" t="s">
        <v>267</v>
      </c>
      <c r="CO68" s="561"/>
      <c r="CP68" s="561"/>
      <c r="CQ68" s="561"/>
      <c r="CR68" s="561"/>
      <c r="CS68" s="560" t="s">
        <v>267</v>
      </c>
      <c r="CT68" s="561"/>
      <c r="CU68" s="561"/>
      <c r="CV68" s="561"/>
      <c r="CW68" s="565"/>
    </row>
    <row r="69" spans="1:101" ht="24.9" customHeight="1">
      <c r="A69" s="566">
        <f>'③細目表（提出）'!C15</f>
        <v>0</v>
      </c>
      <c r="B69" s="567"/>
      <c r="C69" s="567"/>
      <c r="D69" s="567"/>
      <c r="E69" s="568"/>
      <c r="F69" s="569">
        <f>'③細目表（提出）'!D15</f>
        <v>0</v>
      </c>
      <c r="G69" s="567"/>
      <c r="H69" s="567"/>
      <c r="I69" s="567"/>
      <c r="J69" s="570"/>
      <c r="K69" s="571">
        <f>A69+F69</f>
        <v>0</v>
      </c>
      <c r="L69" s="571"/>
      <c r="M69" s="571"/>
      <c r="N69" s="571"/>
      <c r="O69" s="578"/>
      <c r="P69" s="571" t="e">
        <f>'③細目表（提出）'!F15</f>
        <v>#DIV/0!</v>
      </c>
      <c r="Q69" s="567"/>
      <c r="R69" s="567"/>
      <c r="S69" s="567"/>
      <c r="T69" s="567"/>
      <c r="U69" s="576" t="e">
        <f>'③細目表（提出）'!G15</f>
        <v>#DIV/0!</v>
      </c>
      <c r="V69" s="567"/>
      <c r="W69" s="567"/>
      <c r="X69" s="567"/>
      <c r="Y69" s="568"/>
      <c r="Z69" s="567">
        <f>'③細目表（提出）'!H15</f>
        <v>0</v>
      </c>
      <c r="AA69" s="567"/>
      <c r="AB69" s="567"/>
      <c r="AC69" s="567"/>
      <c r="AD69" s="567"/>
      <c r="AE69" s="569" t="e">
        <f>P69-U69-Z69</f>
        <v>#DIV/0!</v>
      </c>
      <c r="AF69" s="571"/>
      <c r="AG69" s="571"/>
      <c r="AH69" s="571"/>
      <c r="AI69" s="579"/>
      <c r="AJ69" s="576">
        <f>'③細目表（提出）'!J15</f>
        <v>0</v>
      </c>
      <c r="AK69" s="567"/>
      <c r="AL69" s="567"/>
      <c r="AM69" s="567"/>
      <c r="AN69" s="570"/>
      <c r="AO69" s="571" t="e">
        <f>AE69+AJ69</f>
        <v>#DIV/0!</v>
      </c>
      <c r="AP69" s="571"/>
      <c r="AQ69" s="571"/>
      <c r="AR69" s="571"/>
      <c r="AS69" s="571"/>
      <c r="AT69" s="566" t="e">
        <f>K69-AO69</f>
        <v>#DIV/0!</v>
      </c>
      <c r="AU69" s="571"/>
      <c r="AV69" s="571"/>
      <c r="AW69" s="571"/>
      <c r="AX69" s="578"/>
      <c r="AZ69" s="566">
        <f>'③細目表（提出）'!C42</f>
        <v>0</v>
      </c>
      <c r="BA69" s="567"/>
      <c r="BB69" s="567"/>
      <c r="BC69" s="567"/>
      <c r="BD69" s="568"/>
      <c r="BE69" s="569">
        <f>'③細目表（提出）'!D42</f>
        <v>0</v>
      </c>
      <c r="BF69" s="571"/>
      <c r="BG69" s="571"/>
      <c r="BH69" s="571"/>
      <c r="BI69" s="577"/>
      <c r="BJ69" s="571">
        <f>AZ69+BE69</f>
        <v>0</v>
      </c>
      <c r="BK69" s="571"/>
      <c r="BL69" s="571"/>
      <c r="BM69" s="571"/>
      <c r="BN69" s="578"/>
      <c r="BO69" s="571" t="e">
        <f>'③細目表（提出）'!F42</f>
        <v>#DIV/0!</v>
      </c>
      <c r="BP69" s="571"/>
      <c r="BQ69" s="571"/>
      <c r="BR69" s="571"/>
      <c r="BS69" s="571"/>
      <c r="BT69" s="569" t="e">
        <f>'③細目表（提出）'!G42</f>
        <v>#DIV/0!</v>
      </c>
      <c r="BU69" s="571"/>
      <c r="BV69" s="571"/>
      <c r="BW69" s="571"/>
      <c r="BX69" s="579"/>
      <c r="BY69" s="571">
        <f>'③細目表（提出）'!H42</f>
        <v>0</v>
      </c>
      <c r="BZ69" s="571"/>
      <c r="CA69" s="571"/>
      <c r="CB69" s="571"/>
      <c r="CC69" s="571"/>
      <c r="CD69" s="569" t="e">
        <f>BO69-BT69-BY69</f>
        <v>#DIV/0!</v>
      </c>
      <c r="CE69" s="571"/>
      <c r="CF69" s="571"/>
      <c r="CG69" s="571"/>
      <c r="CH69" s="579"/>
      <c r="CI69" s="569">
        <f>'③細目表（提出）'!J42</f>
        <v>0</v>
      </c>
      <c r="CJ69" s="571"/>
      <c r="CK69" s="571"/>
      <c r="CL69" s="571"/>
      <c r="CM69" s="577"/>
      <c r="CN69" s="571" t="e">
        <f>CD69+CI69</f>
        <v>#DIV/0!</v>
      </c>
      <c r="CO69" s="571"/>
      <c r="CP69" s="571"/>
      <c r="CQ69" s="571"/>
      <c r="CR69" s="571"/>
      <c r="CS69" s="566" t="e">
        <f>BJ69-CN69</f>
        <v>#DIV/0!</v>
      </c>
      <c r="CT69" s="571"/>
      <c r="CU69" s="571"/>
      <c r="CV69" s="571"/>
      <c r="CW69" s="578"/>
    </row>
    <row r="70" spans="1:101">
      <c r="A70" s="185" t="s">
        <v>451</v>
      </c>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c r="AE70" s="185"/>
      <c r="AF70" s="185"/>
      <c r="AG70" s="185"/>
      <c r="AH70" s="185"/>
      <c r="AI70" s="185"/>
      <c r="AJ70" s="185"/>
      <c r="AK70" s="185"/>
      <c r="AL70" s="185"/>
      <c r="AM70" s="185"/>
      <c r="AN70" s="185"/>
      <c r="AO70" s="185"/>
      <c r="AP70" s="185"/>
      <c r="AQ70" s="185"/>
      <c r="AR70" s="185"/>
      <c r="AS70" s="185"/>
      <c r="AT70" s="185"/>
      <c r="AU70" s="185"/>
      <c r="AV70" s="185"/>
      <c r="AW70" s="185"/>
      <c r="AX70" s="185"/>
      <c r="AZ70" s="185" t="s">
        <v>451</v>
      </c>
      <c r="BA70" s="185"/>
      <c r="BB70" s="185"/>
      <c r="BC70" s="185"/>
      <c r="BD70" s="185"/>
      <c r="BE70" s="185"/>
      <c r="BF70" s="185"/>
      <c r="BG70" s="185"/>
      <c r="BH70" s="185"/>
      <c r="BI70" s="185"/>
      <c r="BJ70" s="185"/>
      <c r="BK70" s="185"/>
      <c r="BL70" s="185"/>
      <c r="BM70" s="185"/>
      <c r="BN70" s="185"/>
      <c r="BO70" s="185"/>
      <c r="BP70" s="185"/>
      <c r="BQ70" s="185"/>
      <c r="BR70" s="185"/>
      <c r="BS70" s="185"/>
      <c r="BT70" s="185"/>
      <c r="BU70" s="185"/>
      <c r="BV70" s="185"/>
      <c r="BW70" s="185"/>
      <c r="BX70" s="185"/>
      <c r="BY70" s="185"/>
      <c r="BZ70" s="185"/>
      <c r="CA70" s="185"/>
      <c r="CB70" s="185"/>
      <c r="CC70" s="185"/>
      <c r="CD70" s="185"/>
      <c r="CE70" s="185"/>
      <c r="CF70" s="185"/>
      <c r="CG70" s="185"/>
      <c r="CH70" s="185"/>
      <c r="CI70" s="185"/>
      <c r="CJ70" s="185"/>
      <c r="CK70" s="185"/>
      <c r="CL70" s="185"/>
      <c r="CM70" s="185"/>
      <c r="CN70" s="185"/>
      <c r="CO70" s="185"/>
      <c r="CP70" s="185"/>
      <c r="CQ70" s="185"/>
      <c r="CR70" s="185"/>
      <c r="CS70" s="185"/>
      <c r="CT70" s="185"/>
      <c r="CU70" s="185"/>
      <c r="CV70" s="185"/>
      <c r="CW70" s="185"/>
    </row>
    <row r="71" spans="1:101" ht="20.100000000000001" customHeight="1">
      <c r="A71" s="542" t="s">
        <v>232</v>
      </c>
      <c r="B71" s="542"/>
      <c r="C71" s="542"/>
      <c r="D71" s="542"/>
      <c r="E71" s="542"/>
      <c r="F71" s="542"/>
      <c r="G71" s="542"/>
      <c r="H71" s="542"/>
      <c r="I71" s="542"/>
      <c r="J71" s="542"/>
      <c r="K71" s="542"/>
      <c r="L71" s="542"/>
      <c r="M71" s="542"/>
      <c r="N71" s="542"/>
      <c r="O71" s="542"/>
      <c r="P71" s="542"/>
      <c r="Q71" s="542"/>
      <c r="R71" s="542"/>
      <c r="S71" s="542"/>
      <c r="T71" s="542"/>
      <c r="U71" s="542"/>
      <c r="V71" s="542"/>
      <c r="W71" s="542"/>
      <c r="X71" s="542"/>
      <c r="Y71" s="542"/>
      <c r="Z71" s="542"/>
      <c r="AA71" s="542"/>
      <c r="AB71" s="542"/>
      <c r="AC71" s="542"/>
      <c r="AD71" s="542"/>
      <c r="AE71" s="542"/>
      <c r="AF71" s="542"/>
      <c r="AG71" s="542"/>
      <c r="AH71" s="542"/>
      <c r="AI71" s="542"/>
      <c r="AJ71" s="542"/>
      <c r="AK71" s="542"/>
      <c r="AL71" s="542"/>
      <c r="AM71" s="542"/>
      <c r="AN71" s="542"/>
      <c r="AO71" s="542"/>
      <c r="AP71" s="542"/>
      <c r="AQ71" s="542"/>
      <c r="AR71" s="542"/>
      <c r="AS71" s="542"/>
      <c r="AT71" s="542"/>
      <c r="AU71" s="542"/>
      <c r="AV71" s="542"/>
      <c r="AW71" s="542"/>
      <c r="AX71" s="542"/>
      <c r="AZ71" s="542" t="s">
        <v>232</v>
      </c>
      <c r="BA71" s="542"/>
      <c r="BB71" s="542"/>
      <c r="BC71" s="542"/>
      <c r="BD71" s="542"/>
      <c r="BE71" s="542"/>
      <c r="BF71" s="542"/>
      <c r="BG71" s="542"/>
      <c r="BH71" s="542"/>
      <c r="BI71" s="542"/>
      <c r="BJ71" s="542"/>
      <c r="BK71" s="542"/>
      <c r="BL71" s="542"/>
      <c r="BM71" s="542"/>
      <c r="BN71" s="542"/>
      <c r="BO71" s="542"/>
      <c r="BP71" s="542"/>
      <c r="BQ71" s="542"/>
      <c r="BR71" s="542"/>
      <c r="BS71" s="542"/>
      <c r="BT71" s="542"/>
      <c r="BU71" s="542"/>
      <c r="BV71" s="542"/>
      <c r="BW71" s="542"/>
      <c r="BX71" s="542"/>
      <c r="BY71" s="542"/>
      <c r="BZ71" s="542"/>
      <c r="CA71" s="542"/>
      <c r="CB71" s="542"/>
      <c r="CC71" s="542"/>
      <c r="CD71" s="542"/>
      <c r="CE71" s="542"/>
      <c r="CF71" s="542"/>
      <c r="CG71" s="542"/>
      <c r="CH71" s="542"/>
      <c r="CI71" s="542"/>
      <c r="CJ71" s="542"/>
      <c r="CK71" s="542"/>
      <c r="CL71" s="542"/>
      <c r="CM71" s="542"/>
      <c r="CN71" s="542"/>
      <c r="CO71" s="542"/>
      <c r="CP71" s="542"/>
      <c r="CQ71" s="542"/>
      <c r="CR71" s="542"/>
      <c r="CS71" s="542"/>
      <c r="CT71" s="542"/>
      <c r="CU71" s="542"/>
      <c r="CV71" s="542"/>
      <c r="CW71" s="542"/>
    </row>
    <row r="72" spans="1:101" ht="20.100000000000001" customHeight="1">
      <c r="AK72" s="186" t="s">
        <v>126</v>
      </c>
      <c r="AL72" s="543" t="s">
        <v>159</v>
      </c>
      <c r="AM72" s="543"/>
      <c r="AN72" s="543"/>
      <c r="AO72" s="184" t="s">
        <v>138</v>
      </c>
      <c r="AP72" s="473" t="str">
        <f>$AP$2</f>
        <v>集落協定</v>
      </c>
      <c r="AQ72" s="473"/>
      <c r="AR72" s="473"/>
      <c r="AS72" s="473"/>
      <c r="AT72" s="473"/>
      <c r="AU72" s="473"/>
      <c r="AV72" s="473"/>
      <c r="AW72" s="473"/>
      <c r="AX72" s="141" t="s">
        <v>137</v>
      </c>
      <c r="CJ72" s="186" t="s">
        <v>126</v>
      </c>
      <c r="CK72" s="543" t="s">
        <v>159</v>
      </c>
      <c r="CL72" s="543"/>
      <c r="CM72" s="543"/>
      <c r="CN72" s="184" t="s">
        <v>138</v>
      </c>
      <c r="CO72" s="473" t="str">
        <f>$AP$2</f>
        <v>集落協定</v>
      </c>
      <c r="CP72" s="473"/>
      <c r="CQ72" s="473"/>
      <c r="CR72" s="473"/>
      <c r="CS72" s="473"/>
      <c r="CT72" s="473"/>
      <c r="CU72" s="473"/>
      <c r="CV72" s="473"/>
      <c r="CW72" s="141" t="s">
        <v>137</v>
      </c>
    </row>
    <row r="73" spans="1:101" ht="20.100000000000001" customHeight="1">
      <c r="AK73" s="186" t="s">
        <v>126</v>
      </c>
      <c r="AL73" s="544" t="s">
        <v>164</v>
      </c>
      <c r="AM73" s="544"/>
      <c r="AN73" s="544"/>
      <c r="AO73" s="544"/>
      <c r="AP73" s="544"/>
      <c r="AQ73" s="184" t="s">
        <v>135</v>
      </c>
      <c r="AR73" s="545">
        <f>②内訳!L15</f>
        <v>0</v>
      </c>
      <c r="AS73" s="545"/>
      <c r="AT73" s="545"/>
      <c r="AU73" s="545"/>
      <c r="AV73" s="545"/>
      <c r="AW73" s="545"/>
      <c r="AX73" s="141" t="s">
        <v>137</v>
      </c>
      <c r="CJ73" s="186" t="s">
        <v>126</v>
      </c>
      <c r="CK73" s="544" t="s">
        <v>164</v>
      </c>
      <c r="CL73" s="544"/>
      <c r="CM73" s="544"/>
      <c r="CN73" s="544"/>
      <c r="CO73" s="544"/>
      <c r="CP73" s="184" t="s">
        <v>135</v>
      </c>
      <c r="CQ73" s="545">
        <f>②内訳!L42</f>
        <v>0</v>
      </c>
      <c r="CR73" s="545"/>
      <c r="CS73" s="545"/>
      <c r="CT73" s="545"/>
      <c r="CU73" s="545"/>
      <c r="CV73" s="545"/>
      <c r="CW73" s="141" t="s">
        <v>137</v>
      </c>
    </row>
    <row r="74" spans="1:101" ht="18" customHeight="1">
      <c r="A74" s="546" t="s">
        <v>13</v>
      </c>
      <c r="B74" s="547"/>
      <c r="C74" s="547"/>
      <c r="D74" s="547"/>
      <c r="E74" s="547"/>
      <c r="F74" s="548" t="s">
        <v>21</v>
      </c>
      <c r="G74" s="547"/>
      <c r="H74" s="547"/>
      <c r="I74" s="547"/>
      <c r="J74" s="549"/>
      <c r="K74" s="547" t="s">
        <v>61</v>
      </c>
      <c r="L74" s="547"/>
      <c r="M74" s="547"/>
      <c r="N74" s="547"/>
      <c r="O74" s="550"/>
      <c r="P74" s="546" t="s">
        <v>313</v>
      </c>
      <c r="Q74" s="547"/>
      <c r="R74" s="547"/>
      <c r="S74" s="547"/>
      <c r="T74" s="547"/>
      <c r="U74" s="547"/>
      <c r="V74" s="547"/>
      <c r="W74" s="547"/>
      <c r="X74" s="547"/>
      <c r="Y74" s="547"/>
      <c r="Z74" s="547"/>
      <c r="AA74" s="547"/>
      <c r="AB74" s="547"/>
      <c r="AC74" s="547"/>
      <c r="AD74" s="551"/>
      <c r="AE74" s="548" t="s">
        <v>147</v>
      </c>
      <c r="AF74" s="547"/>
      <c r="AG74" s="547"/>
      <c r="AH74" s="547"/>
      <c r="AI74" s="551"/>
      <c r="AJ74" s="548" t="s">
        <v>436</v>
      </c>
      <c r="AK74" s="547"/>
      <c r="AL74" s="547"/>
      <c r="AM74" s="547"/>
      <c r="AN74" s="549"/>
      <c r="AO74" s="547" t="s">
        <v>289</v>
      </c>
      <c r="AP74" s="547"/>
      <c r="AQ74" s="547"/>
      <c r="AR74" s="547"/>
      <c r="AS74" s="547"/>
      <c r="AT74" s="523" t="s">
        <v>413</v>
      </c>
      <c r="AU74" s="584"/>
      <c r="AV74" s="584"/>
      <c r="AW74" s="584"/>
      <c r="AX74" s="585"/>
      <c r="AZ74" s="546" t="s">
        <v>13</v>
      </c>
      <c r="BA74" s="547"/>
      <c r="BB74" s="547"/>
      <c r="BC74" s="547"/>
      <c r="BD74" s="547"/>
      <c r="BE74" s="548" t="s">
        <v>21</v>
      </c>
      <c r="BF74" s="547"/>
      <c r="BG74" s="547"/>
      <c r="BH74" s="547"/>
      <c r="BI74" s="549"/>
      <c r="BJ74" s="547" t="s">
        <v>61</v>
      </c>
      <c r="BK74" s="547"/>
      <c r="BL74" s="547"/>
      <c r="BM74" s="547"/>
      <c r="BN74" s="550"/>
      <c r="BO74" s="546" t="s">
        <v>313</v>
      </c>
      <c r="BP74" s="547"/>
      <c r="BQ74" s="547"/>
      <c r="BR74" s="547"/>
      <c r="BS74" s="547"/>
      <c r="BT74" s="547"/>
      <c r="BU74" s="547"/>
      <c r="BV74" s="547"/>
      <c r="BW74" s="547"/>
      <c r="BX74" s="547"/>
      <c r="BY74" s="547"/>
      <c r="BZ74" s="547"/>
      <c r="CA74" s="547"/>
      <c r="CB74" s="547"/>
      <c r="CC74" s="551"/>
      <c r="CD74" s="548" t="s">
        <v>147</v>
      </c>
      <c r="CE74" s="547"/>
      <c r="CF74" s="547"/>
      <c r="CG74" s="547"/>
      <c r="CH74" s="551"/>
      <c r="CI74" s="548" t="s">
        <v>436</v>
      </c>
      <c r="CJ74" s="547"/>
      <c r="CK74" s="547"/>
      <c r="CL74" s="547"/>
      <c r="CM74" s="549"/>
      <c r="CN74" s="547" t="s">
        <v>289</v>
      </c>
      <c r="CO74" s="547"/>
      <c r="CP74" s="547"/>
      <c r="CQ74" s="547"/>
      <c r="CR74" s="547"/>
      <c r="CS74" s="523" t="s">
        <v>413</v>
      </c>
      <c r="CT74" s="584"/>
      <c r="CU74" s="584"/>
      <c r="CV74" s="584"/>
      <c r="CW74" s="585"/>
    </row>
    <row r="75" spans="1:101" ht="18" customHeight="1">
      <c r="A75" s="586" t="s">
        <v>256</v>
      </c>
      <c r="B75" s="542"/>
      <c r="C75" s="542"/>
      <c r="D75" s="542"/>
      <c r="E75" s="588"/>
      <c r="F75" s="589" t="s">
        <v>438</v>
      </c>
      <c r="G75" s="590"/>
      <c r="H75" s="590"/>
      <c r="I75" s="590"/>
      <c r="J75" s="591"/>
      <c r="K75" s="590" t="s">
        <v>115</v>
      </c>
      <c r="L75" s="590"/>
      <c r="M75" s="590"/>
      <c r="N75" s="590"/>
      <c r="O75" s="595"/>
      <c r="P75" s="596" t="s">
        <v>202</v>
      </c>
      <c r="Q75" s="597"/>
      <c r="R75" s="597"/>
      <c r="S75" s="597"/>
      <c r="T75" s="598"/>
      <c r="U75" s="552" t="s">
        <v>308</v>
      </c>
      <c r="V75" s="553"/>
      <c r="W75" s="553"/>
      <c r="X75" s="553"/>
      <c r="Y75" s="554"/>
      <c r="Z75" s="552" t="s">
        <v>348</v>
      </c>
      <c r="AA75" s="553"/>
      <c r="AB75" s="553"/>
      <c r="AC75" s="553"/>
      <c r="AD75" s="554"/>
      <c r="AE75" s="602" t="s">
        <v>442</v>
      </c>
      <c r="AF75" s="542"/>
      <c r="AG75" s="542"/>
      <c r="AH75" s="542"/>
      <c r="AI75" s="588"/>
      <c r="AJ75" s="602" t="s">
        <v>449</v>
      </c>
      <c r="AK75" s="542"/>
      <c r="AL75" s="542"/>
      <c r="AM75" s="542"/>
      <c r="AN75" s="603"/>
      <c r="AO75" s="542" t="s">
        <v>117</v>
      </c>
      <c r="AP75" s="542"/>
      <c r="AQ75" s="542"/>
      <c r="AR75" s="542"/>
      <c r="AS75" s="587"/>
      <c r="AT75" s="586"/>
      <c r="AU75" s="542"/>
      <c r="AV75" s="542"/>
      <c r="AW75" s="542"/>
      <c r="AX75" s="587"/>
      <c r="AZ75" s="586" t="s">
        <v>256</v>
      </c>
      <c r="BA75" s="542"/>
      <c r="BB75" s="542"/>
      <c r="BC75" s="542"/>
      <c r="BD75" s="588"/>
      <c r="BE75" s="589" t="s">
        <v>438</v>
      </c>
      <c r="BF75" s="590"/>
      <c r="BG75" s="590"/>
      <c r="BH75" s="590"/>
      <c r="BI75" s="591"/>
      <c r="BJ75" s="590" t="s">
        <v>115</v>
      </c>
      <c r="BK75" s="590"/>
      <c r="BL75" s="590"/>
      <c r="BM75" s="590"/>
      <c r="BN75" s="595"/>
      <c r="BO75" s="596" t="s">
        <v>202</v>
      </c>
      <c r="BP75" s="597"/>
      <c r="BQ75" s="597"/>
      <c r="BR75" s="597"/>
      <c r="BS75" s="598"/>
      <c r="BT75" s="552" t="s">
        <v>308</v>
      </c>
      <c r="BU75" s="553"/>
      <c r="BV75" s="553"/>
      <c r="BW75" s="553"/>
      <c r="BX75" s="554"/>
      <c r="BY75" s="552" t="s">
        <v>348</v>
      </c>
      <c r="BZ75" s="553"/>
      <c r="CA75" s="553"/>
      <c r="CB75" s="553"/>
      <c r="CC75" s="554"/>
      <c r="CD75" s="602" t="s">
        <v>442</v>
      </c>
      <c r="CE75" s="542"/>
      <c r="CF75" s="542"/>
      <c r="CG75" s="542"/>
      <c r="CH75" s="588"/>
      <c r="CI75" s="602" t="s">
        <v>449</v>
      </c>
      <c r="CJ75" s="542"/>
      <c r="CK75" s="542"/>
      <c r="CL75" s="542"/>
      <c r="CM75" s="603"/>
      <c r="CN75" s="542" t="s">
        <v>117</v>
      </c>
      <c r="CO75" s="542"/>
      <c r="CP75" s="542"/>
      <c r="CQ75" s="542"/>
      <c r="CR75" s="587"/>
      <c r="CS75" s="586"/>
      <c r="CT75" s="542"/>
      <c r="CU75" s="542"/>
      <c r="CV75" s="542"/>
      <c r="CW75" s="587"/>
    </row>
    <row r="76" spans="1:101" ht="18" customHeight="1">
      <c r="A76" s="586"/>
      <c r="B76" s="542"/>
      <c r="C76" s="542"/>
      <c r="D76" s="542"/>
      <c r="E76" s="588"/>
      <c r="F76" s="589"/>
      <c r="G76" s="590"/>
      <c r="H76" s="590"/>
      <c r="I76" s="590"/>
      <c r="J76" s="591"/>
      <c r="K76" s="590"/>
      <c r="L76" s="590"/>
      <c r="M76" s="590"/>
      <c r="N76" s="590"/>
      <c r="O76" s="595"/>
      <c r="P76" s="596"/>
      <c r="Q76" s="597"/>
      <c r="R76" s="597"/>
      <c r="S76" s="597"/>
      <c r="T76" s="598"/>
      <c r="U76" s="605" t="s">
        <v>296</v>
      </c>
      <c r="V76" s="606"/>
      <c r="W76" s="606"/>
      <c r="X76" s="606"/>
      <c r="Y76" s="607"/>
      <c r="Z76" s="606" t="s">
        <v>450</v>
      </c>
      <c r="AA76" s="606"/>
      <c r="AB76" s="606"/>
      <c r="AC76" s="606"/>
      <c r="AD76" s="606"/>
      <c r="AE76" s="602"/>
      <c r="AF76" s="542"/>
      <c r="AG76" s="542"/>
      <c r="AH76" s="542"/>
      <c r="AI76" s="588"/>
      <c r="AJ76" s="602"/>
      <c r="AK76" s="542"/>
      <c r="AL76" s="542"/>
      <c r="AM76" s="542"/>
      <c r="AN76" s="603"/>
      <c r="AO76" s="542"/>
      <c r="AP76" s="542"/>
      <c r="AQ76" s="542"/>
      <c r="AR76" s="542"/>
      <c r="AS76" s="587"/>
      <c r="AT76" s="586"/>
      <c r="AU76" s="542"/>
      <c r="AV76" s="542"/>
      <c r="AW76" s="542"/>
      <c r="AX76" s="587"/>
      <c r="AZ76" s="586"/>
      <c r="BA76" s="542"/>
      <c r="BB76" s="542"/>
      <c r="BC76" s="542"/>
      <c r="BD76" s="588"/>
      <c r="BE76" s="589"/>
      <c r="BF76" s="590"/>
      <c r="BG76" s="590"/>
      <c r="BH76" s="590"/>
      <c r="BI76" s="591"/>
      <c r="BJ76" s="590"/>
      <c r="BK76" s="590"/>
      <c r="BL76" s="590"/>
      <c r="BM76" s="590"/>
      <c r="BN76" s="595"/>
      <c r="BO76" s="596"/>
      <c r="BP76" s="597"/>
      <c r="BQ76" s="597"/>
      <c r="BR76" s="597"/>
      <c r="BS76" s="598"/>
      <c r="BT76" s="605" t="s">
        <v>296</v>
      </c>
      <c r="BU76" s="606"/>
      <c r="BV76" s="606"/>
      <c r="BW76" s="606"/>
      <c r="BX76" s="607"/>
      <c r="BY76" s="606" t="s">
        <v>450</v>
      </c>
      <c r="BZ76" s="606"/>
      <c r="CA76" s="606"/>
      <c r="CB76" s="606"/>
      <c r="CC76" s="606"/>
      <c r="CD76" s="602"/>
      <c r="CE76" s="542"/>
      <c r="CF76" s="542"/>
      <c r="CG76" s="542"/>
      <c r="CH76" s="588"/>
      <c r="CI76" s="602"/>
      <c r="CJ76" s="542"/>
      <c r="CK76" s="542"/>
      <c r="CL76" s="542"/>
      <c r="CM76" s="603"/>
      <c r="CN76" s="542"/>
      <c r="CO76" s="542"/>
      <c r="CP76" s="542"/>
      <c r="CQ76" s="542"/>
      <c r="CR76" s="587"/>
      <c r="CS76" s="586"/>
      <c r="CT76" s="542"/>
      <c r="CU76" s="542"/>
      <c r="CV76" s="542"/>
      <c r="CW76" s="587"/>
    </row>
    <row r="77" spans="1:101" ht="18" customHeight="1">
      <c r="A77" s="559"/>
      <c r="B77" s="555"/>
      <c r="C77" s="555"/>
      <c r="D77" s="555"/>
      <c r="E77" s="558"/>
      <c r="F77" s="592"/>
      <c r="G77" s="593"/>
      <c r="H77" s="593"/>
      <c r="I77" s="593"/>
      <c r="J77" s="594"/>
      <c r="K77" s="555" t="s">
        <v>445</v>
      </c>
      <c r="L77" s="555"/>
      <c r="M77" s="555"/>
      <c r="N77" s="555"/>
      <c r="O77" s="556"/>
      <c r="P77" s="599"/>
      <c r="Q77" s="600"/>
      <c r="R77" s="600"/>
      <c r="S77" s="600"/>
      <c r="T77" s="601"/>
      <c r="U77" s="608"/>
      <c r="V77" s="609"/>
      <c r="W77" s="609"/>
      <c r="X77" s="609"/>
      <c r="Y77" s="610"/>
      <c r="Z77" s="609"/>
      <c r="AA77" s="609"/>
      <c r="AB77" s="609"/>
      <c r="AC77" s="609"/>
      <c r="AD77" s="609"/>
      <c r="AE77" s="557" t="s">
        <v>272</v>
      </c>
      <c r="AF77" s="555"/>
      <c r="AG77" s="555"/>
      <c r="AH77" s="555"/>
      <c r="AI77" s="558"/>
      <c r="AJ77" s="557"/>
      <c r="AK77" s="555"/>
      <c r="AL77" s="555"/>
      <c r="AM77" s="555"/>
      <c r="AN77" s="604"/>
      <c r="AO77" s="555" t="s">
        <v>352</v>
      </c>
      <c r="AP77" s="555"/>
      <c r="AQ77" s="555"/>
      <c r="AR77" s="555"/>
      <c r="AS77" s="555"/>
      <c r="AT77" s="559" t="s">
        <v>446</v>
      </c>
      <c r="AU77" s="555"/>
      <c r="AV77" s="555"/>
      <c r="AW77" s="555"/>
      <c r="AX77" s="556"/>
      <c r="AZ77" s="559"/>
      <c r="BA77" s="555"/>
      <c r="BB77" s="555"/>
      <c r="BC77" s="555"/>
      <c r="BD77" s="558"/>
      <c r="BE77" s="592"/>
      <c r="BF77" s="593"/>
      <c r="BG77" s="593"/>
      <c r="BH77" s="593"/>
      <c r="BI77" s="594"/>
      <c r="BJ77" s="555" t="s">
        <v>445</v>
      </c>
      <c r="BK77" s="555"/>
      <c r="BL77" s="555"/>
      <c r="BM77" s="555"/>
      <c r="BN77" s="556"/>
      <c r="BO77" s="599"/>
      <c r="BP77" s="600"/>
      <c r="BQ77" s="600"/>
      <c r="BR77" s="600"/>
      <c r="BS77" s="601"/>
      <c r="BT77" s="608"/>
      <c r="BU77" s="609"/>
      <c r="BV77" s="609"/>
      <c r="BW77" s="609"/>
      <c r="BX77" s="610"/>
      <c r="BY77" s="609"/>
      <c r="BZ77" s="609"/>
      <c r="CA77" s="609"/>
      <c r="CB77" s="609"/>
      <c r="CC77" s="609"/>
      <c r="CD77" s="557" t="s">
        <v>272</v>
      </c>
      <c r="CE77" s="555"/>
      <c r="CF77" s="555"/>
      <c r="CG77" s="555"/>
      <c r="CH77" s="558"/>
      <c r="CI77" s="557"/>
      <c r="CJ77" s="555"/>
      <c r="CK77" s="555"/>
      <c r="CL77" s="555"/>
      <c r="CM77" s="604"/>
      <c r="CN77" s="555" t="s">
        <v>352</v>
      </c>
      <c r="CO77" s="555"/>
      <c r="CP77" s="555"/>
      <c r="CQ77" s="555"/>
      <c r="CR77" s="555"/>
      <c r="CS77" s="559" t="s">
        <v>446</v>
      </c>
      <c r="CT77" s="555"/>
      <c r="CU77" s="555"/>
      <c r="CV77" s="555"/>
      <c r="CW77" s="556"/>
    </row>
    <row r="78" spans="1:101" s="142" customFormat="1">
      <c r="A78" s="560" t="s">
        <v>267</v>
      </c>
      <c r="B78" s="561"/>
      <c r="C78" s="561"/>
      <c r="D78" s="561"/>
      <c r="E78" s="562"/>
      <c r="F78" s="563" t="s">
        <v>267</v>
      </c>
      <c r="G78" s="561"/>
      <c r="H78" s="561"/>
      <c r="I78" s="561"/>
      <c r="J78" s="564"/>
      <c r="K78" s="561" t="s">
        <v>267</v>
      </c>
      <c r="L78" s="561"/>
      <c r="M78" s="561"/>
      <c r="N78" s="561"/>
      <c r="O78" s="565"/>
      <c r="P78" s="561" t="s">
        <v>267</v>
      </c>
      <c r="Q78" s="561"/>
      <c r="R78" s="561"/>
      <c r="S78" s="561"/>
      <c r="T78" s="561"/>
      <c r="U78" s="563" t="s">
        <v>267</v>
      </c>
      <c r="V78" s="561"/>
      <c r="W78" s="561"/>
      <c r="X78" s="561"/>
      <c r="Y78" s="562"/>
      <c r="Z78" s="561" t="s">
        <v>267</v>
      </c>
      <c r="AA78" s="561"/>
      <c r="AB78" s="561"/>
      <c r="AC78" s="561"/>
      <c r="AD78" s="561"/>
      <c r="AE78" s="563" t="s">
        <v>267</v>
      </c>
      <c r="AF78" s="561"/>
      <c r="AG78" s="561"/>
      <c r="AH78" s="561"/>
      <c r="AI78" s="562"/>
      <c r="AJ78" s="563" t="s">
        <v>267</v>
      </c>
      <c r="AK78" s="561"/>
      <c r="AL78" s="561"/>
      <c r="AM78" s="561"/>
      <c r="AN78" s="564"/>
      <c r="AO78" s="561" t="s">
        <v>267</v>
      </c>
      <c r="AP78" s="561"/>
      <c r="AQ78" s="561"/>
      <c r="AR78" s="561"/>
      <c r="AS78" s="561"/>
      <c r="AT78" s="560" t="s">
        <v>267</v>
      </c>
      <c r="AU78" s="561"/>
      <c r="AV78" s="561"/>
      <c r="AW78" s="561"/>
      <c r="AX78" s="565"/>
      <c r="AZ78" s="560" t="s">
        <v>267</v>
      </c>
      <c r="BA78" s="561"/>
      <c r="BB78" s="561"/>
      <c r="BC78" s="561"/>
      <c r="BD78" s="562"/>
      <c r="BE78" s="563" t="s">
        <v>267</v>
      </c>
      <c r="BF78" s="561"/>
      <c r="BG78" s="561"/>
      <c r="BH78" s="561"/>
      <c r="BI78" s="564"/>
      <c r="BJ78" s="561" t="s">
        <v>267</v>
      </c>
      <c r="BK78" s="561"/>
      <c r="BL78" s="561"/>
      <c r="BM78" s="561"/>
      <c r="BN78" s="565"/>
      <c r="BO78" s="561" t="s">
        <v>267</v>
      </c>
      <c r="BP78" s="561"/>
      <c r="BQ78" s="561"/>
      <c r="BR78" s="561"/>
      <c r="BS78" s="561"/>
      <c r="BT78" s="563" t="s">
        <v>267</v>
      </c>
      <c r="BU78" s="561"/>
      <c r="BV78" s="561"/>
      <c r="BW78" s="561"/>
      <c r="BX78" s="562"/>
      <c r="BY78" s="561" t="s">
        <v>267</v>
      </c>
      <c r="BZ78" s="561"/>
      <c r="CA78" s="561"/>
      <c r="CB78" s="561"/>
      <c r="CC78" s="561"/>
      <c r="CD78" s="563" t="s">
        <v>267</v>
      </c>
      <c r="CE78" s="561"/>
      <c r="CF78" s="561"/>
      <c r="CG78" s="561"/>
      <c r="CH78" s="562"/>
      <c r="CI78" s="563" t="s">
        <v>267</v>
      </c>
      <c r="CJ78" s="561"/>
      <c r="CK78" s="561"/>
      <c r="CL78" s="561"/>
      <c r="CM78" s="564"/>
      <c r="CN78" s="561" t="s">
        <v>267</v>
      </c>
      <c r="CO78" s="561"/>
      <c r="CP78" s="561"/>
      <c r="CQ78" s="561"/>
      <c r="CR78" s="561"/>
      <c r="CS78" s="560" t="s">
        <v>267</v>
      </c>
      <c r="CT78" s="561"/>
      <c r="CU78" s="561"/>
      <c r="CV78" s="561"/>
      <c r="CW78" s="565"/>
    </row>
    <row r="79" spans="1:101" ht="24.9" customHeight="1">
      <c r="A79" s="566">
        <f>'③細目表（提出）'!C16</f>
        <v>0</v>
      </c>
      <c r="B79" s="567"/>
      <c r="C79" s="567"/>
      <c r="D79" s="567"/>
      <c r="E79" s="568"/>
      <c r="F79" s="569">
        <f>'③細目表（提出）'!D16</f>
        <v>0</v>
      </c>
      <c r="G79" s="567"/>
      <c r="H79" s="567"/>
      <c r="I79" s="567"/>
      <c r="J79" s="570"/>
      <c r="K79" s="571">
        <f>A79+F79</f>
        <v>0</v>
      </c>
      <c r="L79" s="571"/>
      <c r="M79" s="571"/>
      <c r="N79" s="571"/>
      <c r="O79" s="578"/>
      <c r="P79" s="571" t="e">
        <f>'③細目表（提出）'!F16</f>
        <v>#DIV/0!</v>
      </c>
      <c r="Q79" s="567"/>
      <c r="R79" s="567"/>
      <c r="S79" s="567"/>
      <c r="T79" s="567"/>
      <c r="U79" s="576" t="e">
        <f>'③細目表（提出）'!G16</f>
        <v>#DIV/0!</v>
      </c>
      <c r="V79" s="567"/>
      <c r="W79" s="567"/>
      <c r="X79" s="567"/>
      <c r="Y79" s="568"/>
      <c r="Z79" s="567">
        <f>'③細目表（提出）'!H16</f>
        <v>0</v>
      </c>
      <c r="AA79" s="567"/>
      <c r="AB79" s="567"/>
      <c r="AC79" s="567"/>
      <c r="AD79" s="567"/>
      <c r="AE79" s="569" t="e">
        <f>P79-U79-Z79</f>
        <v>#DIV/0!</v>
      </c>
      <c r="AF79" s="571"/>
      <c r="AG79" s="571"/>
      <c r="AH79" s="571"/>
      <c r="AI79" s="579"/>
      <c r="AJ79" s="576">
        <f>'③細目表（提出）'!J16</f>
        <v>0</v>
      </c>
      <c r="AK79" s="567"/>
      <c r="AL79" s="567"/>
      <c r="AM79" s="567"/>
      <c r="AN79" s="570"/>
      <c r="AO79" s="571" t="e">
        <f>AE79+AJ79</f>
        <v>#DIV/0!</v>
      </c>
      <c r="AP79" s="571"/>
      <c r="AQ79" s="571"/>
      <c r="AR79" s="571"/>
      <c r="AS79" s="571"/>
      <c r="AT79" s="566" t="e">
        <f>K79-AO79</f>
        <v>#DIV/0!</v>
      </c>
      <c r="AU79" s="571"/>
      <c r="AV79" s="571"/>
      <c r="AW79" s="571"/>
      <c r="AX79" s="578"/>
      <c r="AZ79" s="566">
        <f>'③細目表（提出）'!C43</f>
        <v>0</v>
      </c>
      <c r="BA79" s="567"/>
      <c r="BB79" s="567"/>
      <c r="BC79" s="567"/>
      <c r="BD79" s="568"/>
      <c r="BE79" s="569">
        <f>'③細目表（提出）'!D43</f>
        <v>0</v>
      </c>
      <c r="BF79" s="571"/>
      <c r="BG79" s="571"/>
      <c r="BH79" s="571"/>
      <c r="BI79" s="577"/>
      <c r="BJ79" s="571">
        <f>AZ79+BE79</f>
        <v>0</v>
      </c>
      <c r="BK79" s="571"/>
      <c r="BL79" s="571"/>
      <c r="BM79" s="571"/>
      <c r="BN79" s="578"/>
      <c r="BO79" s="571" t="e">
        <f>'③細目表（提出）'!F43</f>
        <v>#DIV/0!</v>
      </c>
      <c r="BP79" s="571"/>
      <c r="BQ79" s="571"/>
      <c r="BR79" s="571"/>
      <c r="BS79" s="571"/>
      <c r="BT79" s="569" t="e">
        <f>'③細目表（提出）'!G43</f>
        <v>#DIV/0!</v>
      </c>
      <c r="BU79" s="571"/>
      <c r="BV79" s="571"/>
      <c r="BW79" s="571"/>
      <c r="BX79" s="579"/>
      <c r="BY79" s="571">
        <f>'③細目表（提出）'!H43</f>
        <v>0</v>
      </c>
      <c r="BZ79" s="571"/>
      <c r="CA79" s="571"/>
      <c r="CB79" s="571"/>
      <c r="CC79" s="571"/>
      <c r="CD79" s="569" t="e">
        <f>BO79-BT79-BY79</f>
        <v>#DIV/0!</v>
      </c>
      <c r="CE79" s="571"/>
      <c r="CF79" s="571"/>
      <c r="CG79" s="571"/>
      <c r="CH79" s="579"/>
      <c r="CI79" s="569">
        <f>'③細目表（提出）'!J43</f>
        <v>0</v>
      </c>
      <c r="CJ79" s="571"/>
      <c r="CK79" s="571"/>
      <c r="CL79" s="571"/>
      <c r="CM79" s="577"/>
      <c r="CN79" s="571" t="e">
        <f>CD79+CI79</f>
        <v>#DIV/0!</v>
      </c>
      <c r="CO79" s="571"/>
      <c r="CP79" s="571"/>
      <c r="CQ79" s="571"/>
      <c r="CR79" s="571"/>
      <c r="CS79" s="566" t="e">
        <f>BJ79-CN79</f>
        <v>#DIV/0!</v>
      </c>
      <c r="CT79" s="571"/>
      <c r="CU79" s="571"/>
      <c r="CV79" s="571"/>
      <c r="CW79" s="578"/>
    </row>
    <row r="80" spans="1:101">
      <c r="A80" s="185" t="s">
        <v>451</v>
      </c>
      <c r="B80" s="185"/>
      <c r="C80" s="185"/>
      <c r="D80" s="185"/>
      <c r="E80" s="185"/>
      <c r="F80" s="185"/>
      <c r="G80" s="185"/>
      <c r="H80" s="185"/>
      <c r="I80" s="185"/>
      <c r="J80" s="185"/>
      <c r="K80" s="185"/>
      <c r="L80" s="185"/>
      <c r="M80" s="185"/>
      <c r="N80" s="185"/>
      <c r="O80" s="185"/>
      <c r="P80" s="185"/>
      <c r="Q80" s="185"/>
      <c r="R80" s="185"/>
      <c r="S80" s="185"/>
      <c r="T80" s="185"/>
      <c r="U80" s="185"/>
      <c r="V80" s="185"/>
      <c r="W80" s="185"/>
      <c r="X80" s="185"/>
      <c r="Y80" s="185"/>
      <c r="Z80" s="185"/>
      <c r="AA80" s="185"/>
      <c r="AB80" s="185"/>
      <c r="AC80" s="185"/>
      <c r="AD80" s="185"/>
      <c r="AE80" s="185"/>
      <c r="AF80" s="185"/>
      <c r="AG80" s="185"/>
      <c r="AH80" s="185"/>
      <c r="AI80" s="185"/>
      <c r="AJ80" s="185"/>
      <c r="AK80" s="185"/>
      <c r="AL80" s="185"/>
      <c r="AM80" s="185"/>
      <c r="AN80" s="185"/>
      <c r="AO80" s="185"/>
      <c r="AP80" s="185"/>
      <c r="AQ80" s="185"/>
      <c r="AR80" s="185"/>
      <c r="AS80" s="185"/>
      <c r="AT80" s="185"/>
      <c r="AU80" s="185"/>
      <c r="AV80" s="185"/>
      <c r="AW80" s="185"/>
      <c r="AX80" s="185"/>
      <c r="AZ80" s="185" t="s">
        <v>451</v>
      </c>
      <c r="BA80" s="185"/>
      <c r="BB80" s="185"/>
      <c r="BC80" s="185"/>
      <c r="BD80" s="185"/>
      <c r="BE80" s="185"/>
      <c r="BF80" s="185"/>
      <c r="BG80" s="185"/>
      <c r="BH80" s="185"/>
      <c r="BI80" s="185"/>
      <c r="BJ80" s="185"/>
      <c r="BK80" s="185"/>
      <c r="BL80" s="185"/>
      <c r="BM80" s="185"/>
      <c r="BN80" s="185"/>
      <c r="BO80" s="185"/>
      <c r="BP80" s="185"/>
      <c r="BQ80" s="185"/>
      <c r="BR80" s="185"/>
      <c r="BS80" s="185"/>
      <c r="BT80" s="185"/>
      <c r="BU80" s="185"/>
      <c r="BV80" s="185"/>
      <c r="BW80" s="185"/>
      <c r="BX80" s="185"/>
      <c r="BY80" s="185"/>
      <c r="BZ80" s="185"/>
      <c r="CA80" s="185"/>
      <c r="CB80" s="185"/>
      <c r="CC80" s="185"/>
      <c r="CD80" s="185"/>
      <c r="CE80" s="185"/>
      <c r="CF80" s="185"/>
      <c r="CG80" s="185"/>
      <c r="CH80" s="185"/>
      <c r="CI80" s="185"/>
      <c r="CJ80" s="185"/>
      <c r="CK80" s="185"/>
      <c r="CL80" s="185"/>
      <c r="CM80" s="185"/>
      <c r="CN80" s="185"/>
      <c r="CO80" s="185"/>
      <c r="CP80" s="185"/>
      <c r="CQ80" s="185"/>
      <c r="CR80" s="185"/>
      <c r="CS80" s="185"/>
      <c r="CT80" s="185"/>
      <c r="CU80" s="185"/>
      <c r="CV80" s="185"/>
      <c r="CW80" s="185"/>
    </row>
    <row r="81" spans="1:101" ht="20.100000000000001" customHeight="1">
      <c r="A81" s="542" t="s">
        <v>232</v>
      </c>
      <c r="B81" s="542"/>
      <c r="C81" s="542"/>
      <c r="D81" s="542"/>
      <c r="E81" s="542"/>
      <c r="F81" s="542"/>
      <c r="G81" s="542"/>
      <c r="H81" s="542"/>
      <c r="I81" s="542"/>
      <c r="J81" s="542"/>
      <c r="K81" s="542"/>
      <c r="L81" s="542"/>
      <c r="M81" s="542"/>
      <c r="N81" s="542"/>
      <c r="O81" s="542"/>
      <c r="P81" s="542"/>
      <c r="Q81" s="542"/>
      <c r="R81" s="542"/>
      <c r="S81" s="542"/>
      <c r="T81" s="542"/>
      <c r="U81" s="542"/>
      <c r="V81" s="542"/>
      <c r="W81" s="542"/>
      <c r="X81" s="542"/>
      <c r="Y81" s="542"/>
      <c r="Z81" s="542"/>
      <c r="AA81" s="542"/>
      <c r="AB81" s="542"/>
      <c r="AC81" s="542"/>
      <c r="AD81" s="542"/>
      <c r="AE81" s="542"/>
      <c r="AF81" s="542"/>
      <c r="AG81" s="542"/>
      <c r="AH81" s="542"/>
      <c r="AI81" s="542"/>
      <c r="AJ81" s="542"/>
      <c r="AK81" s="542"/>
      <c r="AL81" s="542"/>
      <c r="AM81" s="542"/>
      <c r="AN81" s="542"/>
      <c r="AO81" s="542"/>
      <c r="AP81" s="542"/>
      <c r="AQ81" s="542"/>
      <c r="AR81" s="542"/>
      <c r="AS81" s="542"/>
      <c r="AT81" s="542"/>
      <c r="AU81" s="542"/>
      <c r="AV81" s="542"/>
      <c r="AW81" s="542"/>
      <c r="AX81" s="542"/>
      <c r="AZ81" s="542" t="s">
        <v>232</v>
      </c>
      <c r="BA81" s="542"/>
      <c r="BB81" s="542"/>
      <c r="BC81" s="542"/>
      <c r="BD81" s="542"/>
      <c r="BE81" s="542"/>
      <c r="BF81" s="542"/>
      <c r="BG81" s="542"/>
      <c r="BH81" s="542"/>
      <c r="BI81" s="542"/>
      <c r="BJ81" s="542"/>
      <c r="BK81" s="542"/>
      <c r="BL81" s="542"/>
      <c r="BM81" s="542"/>
      <c r="BN81" s="542"/>
      <c r="BO81" s="542"/>
      <c r="BP81" s="542"/>
      <c r="BQ81" s="542"/>
      <c r="BR81" s="542"/>
      <c r="BS81" s="542"/>
      <c r="BT81" s="542"/>
      <c r="BU81" s="542"/>
      <c r="BV81" s="542"/>
      <c r="BW81" s="542"/>
      <c r="BX81" s="542"/>
      <c r="BY81" s="542"/>
      <c r="BZ81" s="542"/>
      <c r="CA81" s="542"/>
      <c r="CB81" s="542"/>
      <c r="CC81" s="542"/>
      <c r="CD81" s="542"/>
      <c r="CE81" s="542"/>
      <c r="CF81" s="542"/>
      <c r="CG81" s="542"/>
      <c r="CH81" s="542"/>
      <c r="CI81" s="542"/>
      <c r="CJ81" s="542"/>
      <c r="CK81" s="542"/>
      <c r="CL81" s="542"/>
      <c r="CM81" s="542"/>
      <c r="CN81" s="542"/>
      <c r="CO81" s="542"/>
      <c r="CP81" s="542"/>
      <c r="CQ81" s="542"/>
      <c r="CR81" s="542"/>
      <c r="CS81" s="542"/>
      <c r="CT81" s="542"/>
      <c r="CU81" s="542"/>
      <c r="CV81" s="542"/>
      <c r="CW81" s="542"/>
    </row>
    <row r="82" spans="1:101" ht="20.100000000000001" customHeight="1">
      <c r="AK82" s="186" t="s">
        <v>126</v>
      </c>
      <c r="AL82" s="543" t="s">
        <v>159</v>
      </c>
      <c r="AM82" s="543"/>
      <c r="AN82" s="543"/>
      <c r="AO82" s="184" t="s">
        <v>138</v>
      </c>
      <c r="AP82" s="473" t="str">
        <f>$AP$2</f>
        <v>集落協定</v>
      </c>
      <c r="AQ82" s="473"/>
      <c r="AR82" s="473"/>
      <c r="AS82" s="473"/>
      <c r="AT82" s="473"/>
      <c r="AU82" s="473"/>
      <c r="AV82" s="473"/>
      <c r="AW82" s="473"/>
      <c r="AX82" s="141" t="s">
        <v>137</v>
      </c>
      <c r="CJ82" s="186" t="s">
        <v>126</v>
      </c>
      <c r="CK82" s="543" t="s">
        <v>159</v>
      </c>
      <c r="CL82" s="543"/>
      <c r="CM82" s="543"/>
      <c r="CN82" s="184" t="s">
        <v>138</v>
      </c>
      <c r="CO82" s="473" t="str">
        <f>$AP$2</f>
        <v>集落協定</v>
      </c>
      <c r="CP82" s="473"/>
      <c r="CQ82" s="473"/>
      <c r="CR82" s="473"/>
      <c r="CS82" s="473"/>
      <c r="CT82" s="473"/>
      <c r="CU82" s="473"/>
      <c r="CV82" s="473"/>
      <c r="CW82" s="141" t="s">
        <v>137</v>
      </c>
    </row>
    <row r="83" spans="1:101" ht="20.100000000000001" customHeight="1">
      <c r="AK83" s="186" t="s">
        <v>126</v>
      </c>
      <c r="AL83" s="544" t="s">
        <v>164</v>
      </c>
      <c r="AM83" s="544"/>
      <c r="AN83" s="544"/>
      <c r="AO83" s="544"/>
      <c r="AP83" s="544"/>
      <c r="AQ83" s="184" t="s">
        <v>135</v>
      </c>
      <c r="AR83" s="545">
        <f>②内訳!L16</f>
        <v>0</v>
      </c>
      <c r="AS83" s="545"/>
      <c r="AT83" s="545"/>
      <c r="AU83" s="545"/>
      <c r="AV83" s="545"/>
      <c r="AW83" s="545"/>
      <c r="AX83" s="141" t="s">
        <v>137</v>
      </c>
      <c r="CJ83" s="186" t="s">
        <v>126</v>
      </c>
      <c r="CK83" s="544" t="s">
        <v>164</v>
      </c>
      <c r="CL83" s="544"/>
      <c r="CM83" s="544"/>
      <c r="CN83" s="544"/>
      <c r="CO83" s="544"/>
      <c r="CP83" s="184" t="s">
        <v>135</v>
      </c>
      <c r="CQ83" s="545">
        <f>②内訳!L43</f>
        <v>0</v>
      </c>
      <c r="CR83" s="545"/>
      <c r="CS83" s="545"/>
      <c r="CT83" s="545"/>
      <c r="CU83" s="545"/>
      <c r="CV83" s="545"/>
      <c r="CW83" s="141" t="s">
        <v>137</v>
      </c>
    </row>
    <row r="84" spans="1:101" ht="18" customHeight="1">
      <c r="A84" s="546" t="s">
        <v>13</v>
      </c>
      <c r="B84" s="547"/>
      <c r="C84" s="547"/>
      <c r="D84" s="547"/>
      <c r="E84" s="547"/>
      <c r="F84" s="548" t="s">
        <v>21</v>
      </c>
      <c r="G84" s="547"/>
      <c r="H84" s="547"/>
      <c r="I84" s="547"/>
      <c r="J84" s="549"/>
      <c r="K84" s="547" t="s">
        <v>61</v>
      </c>
      <c r="L84" s="547"/>
      <c r="M84" s="547"/>
      <c r="N84" s="547"/>
      <c r="O84" s="550"/>
      <c r="P84" s="546" t="s">
        <v>313</v>
      </c>
      <c r="Q84" s="547"/>
      <c r="R84" s="547"/>
      <c r="S84" s="547"/>
      <c r="T84" s="547"/>
      <c r="U84" s="547"/>
      <c r="V84" s="547"/>
      <c r="W84" s="547"/>
      <c r="X84" s="547"/>
      <c r="Y84" s="547"/>
      <c r="Z84" s="547"/>
      <c r="AA84" s="547"/>
      <c r="AB84" s="547"/>
      <c r="AC84" s="547"/>
      <c r="AD84" s="551"/>
      <c r="AE84" s="548" t="s">
        <v>147</v>
      </c>
      <c r="AF84" s="547"/>
      <c r="AG84" s="547"/>
      <c r="AH84" s="547"/>
      <c r="AI84" s="551"/>
      <c r="AJ84" s="548" t="s">
        <v>436</v>
      </c>
      <c r="AK84" s="547"/>
      <c r="AL84" s="547"/>
      <c r="AM84" s="547"/>
      <c r="AN84" s="549"/>
      <c r="AO84" s="547" t="s">
        <v>289</v>
      </c>
      <c r="AP84" s="547"/>
      <c r="AQ84" s="547"/>
      <c r="AR84" s="547"/>
      <c r="AS84" s="547"/>
      <c r="AT84" s="523" t="s">
        <v>413</v>
      </c>
      <c r="AU84" s="584"/>
      <c r="AV84" s="584"/>
      <c r="AW84" s="584"/>
      <c r="AX84" s="585"/>
      <c r="AZ84" s="546" t="s">
        <v>13</v>
      </c>
      <c r="BA84" s="547"/>
      <c r="BB84" s="547"/>
      <c r="BC84" s="547"/>
      <c r="BD84" s="547"/>
      <c r="BE84" s="548" t="s">
        <v>21</v>
      </c>
      <c r="BF84" s="547"/>
      <c r="BG84" s="547"/>
      <c r="BH84" s="547"/>
      <c r="BI84" s="549"/>
      <c r="BJ84" s="547" t="s">
        <v>61</v>
      </c>
      <c r="BK84" s="547"/>
      <c r="BL84" s="547"/>
      <c r="BM84" s="547"/>
      <c r="BN84" s="550"/>
      <c r="BO84" s="546" t="s">
        <v>313</v>
      </c>
      <c r="BP84" s="547"/>
      <c r="BQ84" s="547"/>
      <c r="BR84" s="547"/>
      <c r="BS84" s="547"/>
      <c r="BT84" s="547"/>
      <c r="BU84" s="547"/>
      <c r="BV84" s="547"/>
      <c r="BW84" s="547"/>
      <c r="BX84" s="547"/>
      <c r="BY84" s="547"/>
      <c r="BZ84" s="547"/>
      <c r="CA84" s="547"/>
      <c r="CB84" s="547"/>
      <c r="CC84" s="551"/>
      <c r="CD84" s="548" t="s">
        <v>147</v>
      </c>
      <c r="CE84" s="547"/>
      <c r="CF84" s="547"/>
      <c r="CG84" s="547"/>
      <c r="CH84" s="551"/>
      <c r="CI84" s="548" t="s">
        <v>436</v>
      </c>
      <c r="CJ84" s="547"/>
      <c r="CK84" s="547"/>
      <c r="CL84" s="547"/>
      <c r="CM84" s="549"/>
      <c r="CN84" s="547" t="s">
        <v>289</v>
      </c>
      <c r="CO84" s="547"/>
      <c r="CP84" s="547"/>
      <c r="CQ84" s="547"/>
      <c r="CR84" s="547"/>
      <c r="CS84" s="523" t="s">
        <v>413</v>
      </c>
      <c r="CT84" s="584"/>
      <c r="CU84" s="584"/>
      <c r="CV84" s="584"/>
      <c r="CW84" s="585"/>
    </row>
    <row r="85" spans="1:101" ht="18" customHeight="1">
      <c r="A85" s="586" t="s">
        <v>256</v>
      </c>
      <c r="B85" s="542"/>
      <c r="C85" s="542"/>
      <c r="D85" s="542"/>
      <c r="E85" s="588"/>
      <c r="F85" s="589" t="s">
        <v>438</v>
      </c>
      <c r="G85" s="590"/>
      <c r="H85" s="590"/>
      <c r="I85" s="590"/>
      <c r="J85" s="591"/>
      <c r="K85" s="590" t="s">
        <v>115</v>
      </c>
      <c r="L85" s="590"/>
      <c r="M85" s="590"/>
      <c r="N85" s="590"/>
      <c r="O85" s="595"/>
      <c r="P85" s="596" t="s">
        <v>202</v>
      </c>
      <c r="Q85" s="597"/>
      <c r="R85" s="597"/>
      <c r="S85" s="597"/>
      <c r="T85" s="598"/>
      <c r="U85" s="552" t="s">
        <v>308</v>
      </c>
      <c r="V85" s="553"/>
      <c r="W85" s="553"/>
      <c r="X85" s="553"/>
      <c r="Y85" s="554"/>
      <c r="Z85" s="552" t="s">
        <v>348</v>
      </c>
      <c r="AA85" s="553"/>
      <c r="AB85" s="553"/>
      <c r="AC85" s="553"/>
      <c r="AD85" s="554"/>
      <c r="AE85" s="602" t="s">
        <v>442</v>
      </c>
      <c r="AF85" s="542"/>
      <c r="AG85" s="542"/>
      <c r="AH85" s="542"/>
      <c r="AI85" s="588"/>
      <c r="AJ85" s="602" t="s">
        <v>449</v>
      </c>
      <c r="AK85" s="542"/>
      <c r="AL85" s="542"/>
      <c r="AM85" s="542"/>
      <c r="AN85" s="603"/>
      <c r="AO85" s="542" t="s">
        <v>117</v>
      </c>
      <c r="AP85" s="542"/>
      <c r="AQ85" s="542"/>
      <c r="AR85" s="542"/>
      <c r="AS85" s="587"/>
      <c r="AT85" s="586"/>
      <c r="AU85" s="542"/>
      <c r="AV85" s="542"/>
      <c r="AW85" s="542"/>
      <c r="AX85" s="587"/>
      <c r="AZ85" s="586" t="s">
        <v>256</v>
      </c>
      <c r="BA85" s="542"/>
      <c r="BB85" s="542"/>
      <c r="BC85" s="542"/>
      <c r="BD85" s="588"/>
      <c r="BE85" s="589" t="s">
        <v>438</v>
      </c>
      <c r="BF85" s="590"/>
      <c r="BG85" s="590"/>
      <c r="BH85" s="590"/>
      <c r="BI85" s="591"/>
      <c r="BJ85" s="590" t="s">
        <v>115</v>
      </c>
      <c r="BK85" s="590"/>
      <c r="BL85" s="590"/>
      <c r="BM85" s="590"/>
      <c r="BN85" s="595"/>
      <c r="BO85" s="596" t="s">
        <v>202</v>
      </c>
      <c r="BP85" s="597"/>
      <c r="BQ85" s="597"/>
      <c r="BR85" s="597"/>
      <c r="BS85" s="598"/>
      <c r="BT85" s="552" t="s">
        <v>308</v>
      </c>
      <c r="BU85" s="553"/>
      <c r="BV85" s="553"/>
      <c r="BW85" s="553"/>
      <c r="BX85" s="554"/>
      <c r="BY85" s="552" t="s">
        <v>348</v>
      </c>
      <c r="BZ85" s="553"/>
      <c r="CA85" s="553"/>
      <c r="CB85" s="553"/>
      <c r="CC85" s="554"/>
      <c r="CD85" s="602" t="s">
        <v>442</v>
      </c>
      <c r="CE85" s="542"/>
      <c r="CF85" s="542"/>
      <c r="CG85" s="542"/>
      <c r="CH85" s="588"/>
      <c r="CI85" s="602" t="s">
        <v>449</v>
      </c>
      <c r="CJ85" s="542"/>
      <c r="CK85" s="542"/>
      <c r="CL85" s="542"/>
      <c r="CM85" s="603"/>
      <c r="CN85" s="542" t="s">
        <v>117</v>
      </c>
      <c r="CO85" s="542"/>
      <c r="CP85" s="542"/>
      <c r="CQ85" s="542"/>
      <c r="CR85" s="587"/>
      <c r="CS85" s="586"/>
      <c r="CT85" s="542"/>
      <c r="CU85" s="542"/>
      <c r="CV85" s="542"/>
      <c r="CW85" s="587"/>
    </row>
    <row r="86" spans="1:101" ht="18" customHeight="1">
      <c r="A86" s="586"/>
      <c r="B86" s="542"/>
      <c r="C86" s="542"/>
      <c r="D86" s="542"/>
      <c r="E86" s="588"/>
      <c r="F86" s="589"/>
      <c r="G86" s="590"/>
      <c r="H86" s="590"/>
      <c r="I86" s="590"/>
      <c r="J86" s="591"/>
      <c r="K86" s="590"/>
      <c r="L86" s="590"/>
      <c r="M86" s="590"/>
      <c r="N86" s="590"/>
      <c r="O86" s="595"/>
      <c r="P86" s="596"/>
      <c r="Q86" s="597"/>
      <c r="R86" s="597"/>
      <c r="S86" s="597"/>
      <c r="T86" s="598"/>
      <c r="U86" s="605" t="s">
        <v>296</v>
      </c>
      <c r="V86" s="606"/>
      <c r="W86" s="606"/>
      <c r="X86" s="606"/>
      <c r="Y86" s="607"/>
      <c r="Z86" s="606" t="s">
        <v>450</v>
      </c>
      <c r="AA86" s="606"/>
      <c r="AB86" s="606"/>
      <c r="AC86" s="606"/>
      <c r="AD86" s="606"/>
      <c r="AE86" s="602"/>
      <c r="AF86" s="542"/>
      <c r="AG86" s="542"/>
      <c r="AH86" s="542"/>
      <c r="AI86" s="588"/>
      <c r="AJ86" s="602"/>
      <c r="AK86" s="542"/>
      <c r="AL86" s="542"/>
      <c r="AM86" s="542"/>
      <c r="AN86" s="603"/>
      <c r="AO86" s="542"/>
      <c r="AP86" s="542"/>
      <c r="AQ86" s="542"/>
      <c r="AR86" s="542"/>
      <c r="AS86" s="587"/>
      <c r="AT86" s="586"/>
      <c r="AU86" s="542"/>
      <c r="AV86" s="542"/>
      <c r="AW86" s="542"/>
      <c r="AX86" s="587"/>
      <c r="AZ86" s="586"/>
      <c r="BA86" s="542"/>
      <c r="BB86" s="542"/>
      <c r="BC86" s="542"/>
      <c r="BD86" s="588"/>
      <c r="BE86" s="589"/>
      <c r="BF86" s="590"/>
      <c r="BG86" s="590"/>
      <c r="BH86" s="590"/>
      <c r="BI86" s="591"/>
      <c r="BJ86" s="590"/>
      <c r="BK86" s="590"/>
      <c r="BL86" s="590"/>
      <c r="BM86" s="590"/>
      <c r="BN86" s="595"/>
      <c r="BO86" s="596"/>
      <c r="BP86" s="597"/>
      <c r="BQ86" s="597"/>
      <c r="BR86" s="597"/>
      <c r="BS86" s="598"/>
      <c r="BT86" s="605" t="s">
        <v>296</v>
      </c>
      <c r="BU86" s="606"/>
      <c r="BV86" s="606"/>
      <c r="BW86" s="606"/>
      <c r="BX86" s="607"/>
      <c r="BY86" s="606" t="s">
        <v>450</v>
      </c>
      <c r="BZ86" s="606"/>
      <c r="CA86" s="606"/>
      <c r="CB86" s="606"/>
      <c r="CC86" s="606"/>
      <c r="CD86" s="602"/>
      <c r="CE86" s="542"/>
      <c r="CF86" s="542"/>
      <c r="CG86" s="542"/>
      <c r="CH86" s="588"/>
      <c r="CI86" s="602"/>
      <c r="CJ86" s="542"/>
      <c r="CK86" s="542"/>
      <c r="CL86" s="542"/>
      <c r="CM86" s="603"/>
      <c r="CN86" s="542"/>
      <c r="CO86" s="542"/>
      <c r="CP86" s="542"/>
      <c r="CQ86" s="542"/>
      <c r="CR86" s="587"/>
      <c r="CS86" s="586"/>
      <c r="CT86" s="542"/>
      <c r="CU86" s="542"/>
      <c r="CV86" s="542"/>
      <c r="CW86" s="587"/>
    </row>
    <row r="87" spans="1:101" ht="18" customHeight="1">
      <c r="A87" s="559"/>
      <c r="B87" s="555"/>
      <c r="C87" s="555"/>
      <c r="D87" s="555"/>
      <c r="E87" s="558"/>
      <c r="F87" s="592"/>
      <c r="G87" s="593"/>
      <c r="H87" s="593"/>
      <c r="I87" s="593"/>
      <c r="J87" s="594"/>
      <c r="K87" s="555" t="s">
        <v>445</v>
      </c>
      <c r="L87" s="555"/>
      <c r="M87" s="555"/>
      <c r="N87" s="555"/>
      <c r="O87" s="556"/>
      <c r="P87" s="599"/>
      <c r="Q87" s="600"/>
      <c r="R87" s="600"/>
      <c r="S87" s="600"/>
      <c r="T87" s="601"/>
      <c r="U87" s="608"/>
      <c r="V87" s="609"/>
      <c r="W87" s="609"/>
      <c r="X87" s="609"/>
      <c r="Y87" s="610"/>
      <c r="Z87" s="609"/>
      <c r="AA87" s="609"/>
      <c r="AB87" s="609"/>
      <c r="AC87" s="609"/>
      <c r="AD87" s="609"/>
      <c r="AE87" s="557" t="s">
        <v>272</v>
      </c>
      <c r="AF87" s="555"/>
      <c r="AG87" s="555"/>
      <c r="AH87" s="555"/>
      <c r="AI87" s="558"/>
      <c r="AJ87" s="557"/>
      <c r="AK87" s="555"/>
      <c r="AL87" s="555"/>
      <c r="AM87" s="555"/>
      <c r="AN87" s="604"/>
      <c r="AO87" s="555" t="s">
        <v>352</v>
      </c>
      <c r="AP87" s="555"/>
      <c r="AQ87" s="555"/>
      <c r="AR87" s="555"/>
      <c r="AS87" s="555"/>
      <c r="AT87" s="559" t="s">
        <v>446</v>
      </c>
      <c r="AU87" s="555"/>
      <c r="AV87" s="555"/>
      <c r="AW87" s="555"/>
      <c r="AX87" s="556"/>
      <c r="AZ87" s="559"/>
      <c r="BA87" s="555"/>
      <c r="BB87" s="555"/>
      <c r="BC87" s="555"/>
      <c r="BD87" s="558"/>
      <c r="BE87" s="592"/>
      <c r="BF87" s="593"/>
      <c r="BG87" s="593"/>
      <c r="BH87" s="593"/>
      <c r="BI87" s="594"/>
      <c r="BJ87" s="555" t="s">
        <v>445</v>
      </c>
      <c r="BK87" s="555"/>
      <c r="BL87" s="555"/>
      <c r="BM87" s="555"/>
      <c r="BN87" s="556"/>
      <c r="BO87" s="599"/>
      <c r="BP87" s="600"/>
      <c r="BQ87" s="600"/>
      <c r="BR87" s="600"/>
      <c r="BS87" s="601"/>
      <c r="BT87" s="608"/>
      <c r="BU87" s="609"/>
      <c r="BV87" s="609"/>
      <c r="BW87" s="609"/>
      <c r="BX87" s="610"/>
      <c r="BY87" s="609"/>
      <c r="BZ87" s="609"/>
      <c r="CA87" s="609"/>
      <c r="CB87" s="609"/>
      <c r="CC87" s="609"/>
      <c r="CD87" s="557" t="s">
        <v>272</v>
      </c>
      <c r="CE87" s="555"/>
      <c r="CF87" s="555"/>
      <c r="CG87" s="555"/>
      <c r="CH87" s="558"/>
      <c r="CI87" s="557"/>
      <c r="CJ87" s="555"/>
      <c r="CK87" s="555"/>
      <c r="CL87" s="555"/>
      <c r="CM87" s="604"/>
      <c r="CN87" s="555" t="s">
        <v>352</v>
      </c>
      <c r="CO87" s="555"/>
      <c r="CP87" s="555"/>
      <c r="CQ87" s="555"/>
      <c r="CR87" s="555"/>
      <c r="CS87" s="559" t="s">
        <v>446</v>
      </c>
      <c r="CT87" s="555"/>
      <c r="CU87" s="555"/>
      <c r="CV87" s="555"/>
      <c r="CW87" s="556"/>
    </row>
    <row r="88" spans="1:101" s="142" customFormat="1">
      <c r="A88" s="560" t="s">
        <v>267</v>
      </c>
      <c r="B88" s="561"/>
      <c r="C88" s="561"/>
      <c r="D88" s="561"/>
      <c r="E88" s="562"/>
      <c r="F88" s="563" t="s">
        <v>267</v>
      </c>
      <c r="G88" s="561"/>
      <c r="H88" s="561"/>
      <c r="I88" s="561"/>
      <c r="J88" s="564"/>
      <c r="K88" s="561" t="s">
        <v>267</v>
      </c>
      <c r="L88" s="561"/>
      <c r="M88" s="561"/>
      <c r="N88" s="561"/>
      <c r="O88" s="565"/>
      <c r="P88" s="561" t="s">
        <v>267</v>
      </c>
      <c r="Q88" s="561"/>
      <c r="R88" s="561"/>
      <c r="S88" s="561"/>
      <c r="T88" s="561"/>
      <c r="U88" s="563" t="s">
        <v>267</v>
      </c>
      <c r="V88" s="561"/>
      <c r="W88" s="561"/>
      <c r="X88" s="561"/>
      <c r="Y88" s="562"/>
      <c r="Z88" s="561" t="s">
        <v>267</v>
      </c>
      <c r="AA88" s="561"/>
      <c r="AB88" s="561"/>
      <c r="AC88" s="561"/>
      <c r="AD88" s="561"/>
      <c r="AE88" s="563" t="s">
        <v>267</v>
      </c>
      <c r="AF88" s="561"/>
      <c r="AG88" s="561"/>
      <c r="AH88" s="561"/>
      <c r="AI88" s="562"/>
      <c r="AJ88" s="563" t="s">
        <v>267</v>
      </c>
      <c r="AK88" s="561"/>
      <c r="AL88" s="561"/>
      <c r="AM88" s="561"/>
      <c r="AN88" s="564"/>
      <c r="AO88" s="561" t="s">
        <v>267</v>
      </c>
      <c r="AP88" s="561"/>
      <c r="AQ88" s="561"/>
      <c r="AR88" s="561"/>
      <c r="AS88" s="561"/>
      <c r="AT88" s="560" t="s">
        <v>267</v>
      </c>
      <c r="AU88" s="561"/>
      <c r="AV88" s="561"/>
      <c r="AW88" s="561"/>
      <c r="AX88" s="565"/>
      <c r="AZ88" s="560" t="s">
        <v>267</v>
      </c>
      <c r="BA88" s="561"/>
      <c r="BB88" s="561"/>
      <c r="BC88" s="561"/>
      <c r="BD88" s="562"/>
      <c r="BE88" s="563" t="s">
        <v>267</v>
      </c>
      <c r="BF88" s="561"/>
      <c r="BG88" s="561"/>
      <c r="BH88" s="561"/>
      <c r="BI88" s="564"/>
      <c r="BJ88" s="561" t="s">
        <v>267</v>
      </c>
      <c r="BK88" s="561"/>
      <c r="BL88" s="561"/>
      <c r="BM88" s="561"/>
      <c r="BN88" s="565"/>
      <c r="BO88" s="561" t="s">
        <v>267</v>
      </c>
      <c r="BP88" s="561"/>
      <c r="BQ88" s="561"/>
      <c r="BR88" s="561"/>
      <c r="BS88" s="561"/>
      <c r="BT88" s="563" t="s">
        <v>267</v>
      </c>
      <c r="BU88" s="561"/>
      <c r="BV88" s="561"/>
      <c r="BW88" s="561"/>
      <c r="BX88" s="562"/>
      <c r="BY88" s="561" t="s">
        <v>267</v>
      </c>
      <c r="BZ88" s="561"/>
      <c r="CA88" s="561"/>
      <c r="CB88" s="561"/>
      <c r="CC88" s="561"/>
      <c r="CD88" s="563" t="s">
        <v>267</v>
      </c>
      <c r="CE88" s="561"/>
      <c r="CF88" s="561"/>
      <c r="CG88" s="561"/>
      <c r="CH88" s="562"/>
      <c r="CI88" s="563" t="s">
        <v>267</v>
      </c>
      <c r="CJ88" s="561"/>
      <c r="CK88" s="561"/>
      <c r="CL88" s="561"/>
      <c r="CM88" s="564"/>
      <c r="CN88" s="561" t="s">
        <v>267</v>
      </c>
      <c r="CO88" s="561"/>
      <c r="CP88" s="561"/>
      <c r="CQ88" s="561"/>
      <c r="CR88" s="561"/>
      <c r="CS88" s="560" t="s">
        <v>267</v>
      </c>
      <c r="CT88" s="561"/>
      <c r="CU88" s="561"/>
      <c r="CV88" s="561"/>
      <c r="CW88" s="565"/>
    </row>
    <row r="89" spans="1:101" ht="24.9" customHeight="1">
      <c r="A89" s="566">
        <f>'③細目表（提出）'!C17</f>
        <v>0</v>
      </c>
      <c r="B89" s="567"/>
      <c r="C89" s="567"/>
      <c r="D89" s="567"/>
      <c r="E89" s="568"/>
      <c r="F89" s="569">
        <f>'③細目表（提出）'!D17</f>
        <v>0</v>
      </c>
      <c r="G89" s="567"/>
      <c r="H89" s="567"/>
      <c r="I89" s="567"/>
      <c r="J89" s="570"/>
      <c r="K89" s="571">
        <f>A89+F89</f>
        <v>0</v>
      </c>
      <c r="L89" s="571"/>
      <c r="M89" s="571"/>
      <c r="N89" s="571"/>
      <c r="O89" s="578"/>
      <c r="P89" s="571" t="e">
        <f>'③細目表（提出）'!F17</f>
        <v>#DIV/0!</v>
      </c>
      <c r="Q89" s="567"/>
      <c r="R89" s="567"/>
      <c r="S89" s="567"/>
      <c r="T89" s="567"/>
      <c r="U89" s="576" t="e">
        <f>'③細目表（提出）'!G17</f>
        <v>#DIV/0!</v>
      </c>
      <c r="V89" s="567"/>
      <c r="W89" s="567"/>
      <c r="X89" s="567"/>
      <c r="Y89" s="568"/>
      <c r="Z89" s="567">
        <f>'③細目表（提出）'!H17</f>
        <v>0</v>
      </c>
      <c r="AA89" s="567"/>
      <c r="AB89" s="567"/>
      <c r="AC89" s="567"/>
      <c r="AD89" s="567"/>
      <c r="AE89" s="569" t="e">
        <f>P89-U89-Z89</f>
        <v>#DIV/0!</v>
      </c>
      <c r="AF89" s="571"/>
      <c r="AG89" s="571"/>
      <c r="AH89" s="571"/>
      <c r="AI89" s="579"/>
      <c r="AJ89" s="576">
        <f>'③細目表（提出）'!J17</f>
        <v>0</v>
      </c>
      <c r="AK89" s="567"/>
      <c r="AL89" s="567"/>
      <c r="AM89" s="567"/>
      <c r="AN89" s="570"/>
      <c r="AO89" s="571" t="e">
        <f>AE89+AJ89</f>
        <v>#DIV/0!</v>
      </c>
      <c r="AP89" s="571"/>
      <c r="AQ89" s="571"/>
      <c r="AR89" s="571"/>
      <c r="AS89" s="571"/>
      <c r="AT89" s="566" t="e">
        <f>K89-AO89</f>
        <v>#DIV/0!</v>
      </c>
      <c r="AU89" s="571"/>
      <c r="AV89" s="571"/>
      <c r="AW89" s="571"/>
      <c r="AX89" s="578"/>
      <c r="AZ89" s="566">
        <f>'③細目表（提出）'!C44</f>
        <v>0</v>
      </c>
      <c r="BA89" s="567"/>
      <c r="BB89" s="567"/>
      <c r="BC89" s="567"/>
      <c r="BD89" s="568"/>
      <c r="BE89" s="569">
        <f>'③細目表（提出）'!D44</f>
        <v>0</v>
      </c>
      <c r="BF89" s="571"/>
      <c r="BG89" s="571"/>
      <c r="BH89" s="571"/>
      <c r="BI89" s="577"/>
      <c r="BJ89" s="571">
        <f>AZ89+BE89</f>
        <v>0</v>
      </c>
      <c r="BK89" s="571"/>
      <c r="BL89" s="571"/>
      <c r="BM89" s="571"/>
      <c r="BN89" s="578"/>
      <c r="BO89" s="571" t="e">
        <f>'③細目表（提出）'!F44</f>
        <v>#DIV/0!</v>
      </c>
      <c r="BP89" s="571"/>
      <c r="BQ89" s="571"/>
      <c r="BR89" s="571"/>
      <c r="BS89" s="571"/>
      <c r="BT89" s="569" t="e">
        <f>'③細目表（提出）'!G44</f>
        <v>#DIV/0!</v>
      </c>
      <c r="BU89" s="571"/>
      <c r="BV89" s="571"/>
      <c r="BW89" s="571"/>
      <c r="BX89" s="579"/>
      <c r="BY89" s="571">
        <f>'③細目表（提出）'!H44</f>
        <v>0</v>
      </c>
      <c r="BZ89" s="571"/>
      <c r="CA89" s="571"/>
      <c r="CB89" s="571"/>
      <c r="CC89" s="571"/>
      <c r="CD89" s="569" t="e">
        <f>BO89-BT89-BY89</f>
        <v>#DIV/0!</v>
      </c>
      <c r="CE89" s="571"/>
      <c r="CF89" s="571"/>
      <c r="CG89" s="571"/>
      <c r="CH89" s="579"/>
      <c r="CI89" s="569">
        <f>'③細目表（提出）'!J44</f>
        <v>0</v>
      </c>
      <c r="CJ89" s="571"/>
      <c r="CK89" s="571"/>
      <c r="CL89" s="571"/>
      <c r="CM89" s="577"/>
      <c r="CN89" s="571" t="e">
        <f>CD89+CI89</f>
        <v>#DIV/0!</v>
      </c>
      <c r="CO89" s="571"/>
      <c r="CP89" s="571"/>
      <c r="CQ89" s="571"/>
      <c r="CR89" s="571"/>
      <c r="CS89" s="566" t="e">
        <f>BJ89-CN89</f>
        <v>#DIV/0!</v>
      </c>
      <c r="CT89" s="571"/>
      <c r="CU89" s="571"/>
      <c r="CV89" s="571"/>
      <c r="CW89" s="578"/>
    </row>
    <row r="90" spans="1:101">
      <c r="A90" s="185" t="s">
        <v>451</v>
      </c>
      <c r="B90" s="185"/>
      <c r="C90" s="185"/>
      <c r="D90" s="185"/>
      <c r="E90" s="185"/>
      <c r="F90" s="185"/>
      <c r="G90" s="185"/>
      <c r="H90" s="185"/>
      <c r="I90" s="185"/>
      <c r="J90" s="185"/>
      <c r="K90" s="185"/>
      <c r="L90" s="185"/>
      <c r="M90" s="185"/>
      <c r="N90" s="185"/>
      <c r="O90" s="185"/>
      <c r="P90" s="185"/>
      <c r="Q90" s="185"/>
      <c r="R90" s="185"/>
      <c r="S90" s="185"/>
      <c r="T90" s="185"/>
      <c r="U90" s="185"/>
      <c r="V90" s="185"/>
      <c r="W90" s="185"/>
      <c r="X90" s="185"/>
      <c r="Y90" s="185"/>
      <c r="Z90" s="185"/>
      <c r="AA90" s="185"/>
      <c r="AB90" s="185"/>
      <c r="AC90" s="185"/>
      <c r="AD90" s="185"/>
      <c r="AE90" s="185"/>
      <c r="AF90" s="185"/>
      <c r="AG90" s="185"/>
      <c r="AH90" s="185"/>
      <c r="AI90" s="185"/>
      <c r="AJ90" s="185"/>
      <c r="AK90" s="185"/>
      <c r="AL90" s="185"/>
      <c r="AM90" s="185"/>
      <c r="AN90" s="185"/>
      <c r="AO90" s="185"/>
      <c r="AP90" s="185"/>
      <c r="AQ90" s="185"/>
      <c r="AR90" s="185"/>
      <c r="AS90" s="185"/>
      <c r="AT90" s="185"/>
      <c r="AU90" s="185"/>
      <c r="AV90" s="185"/>
      <c r="AW90" s="185"/>
      <c r="AX90" s="185"/>
      <c r="AZ90" s="185" t="s">
        <v>451</v>
      </c>
      <c r="BA90" s="185"/>
      <c r="BB90" s="185"/>
      <c r="BC90" s="185"/>
      <c r="BD90" s="185"/>
      <c r="BE90" s="185"/>
      <c r="BF90" s="185"/>
      <c r="BG90" s="185"/>
      <c r="BH90" s="185"/>
      <c r="BI90" s="185"/>
      <c r="BJ90" s="185"/>
      <c r="BK90" s="185"/>
      <c r="BL90" s="185"/>
      <c r="BM90" s="185"/>
      <c r="BN90" s="185"/>
      <c r="BO90" s="185"/>
      <c r="BP90" s="185"/>
      <c r="BQ90" s="185"/>
      <c r="BR90" s="185"/>
      <c r="BS90" s="185"/>
      <c r="BT90" s="185"/>
      <c r="BU90" s="185"/>
      <c r="BV90" s="185"/>
      <c r="BW90" s="185"/>
      <c r="BX90" s="185"/>
      <c r="BY90" s="185"/>
      <c r="BZ90" s="185"/>
      <c r="CA90" s="185"/>
      <c r="CB90" s="185"/>
      <c r="CC90" s="185"/>
      <c r="CD90" s="185"/>
      <c r="CE90" s="185"/>
      <c r="CF90" s="185"/>
      <c r="CG90" s="185"/>
      <c r="CH90" s="185"/>
      <c r="CI90" s="185"/>
      <c r="CJ90" s="185"/>
      <c r="CK90" s="185"/>
      <c r="CL90" s="185"/>
      <c r="CM90" s="185"/>
      <c r="CN90" s="185"/>
      <c r="CO90" s="185"/>
      <c r="CP90" s="185"/>
      <c r="CQ90" s="185"/>
      <c r="CR90" s="185"/>
      <c r="CS90" s="185"/>
      <c r="CT90" s="185"/>
      <c r="CU90" s="185"/>
      <c r="CV90" s="185"/>
      <c r="CW90" s="185"/>
    </row>
    <row r="91" spans="1:101" ht="20.100000000000001" customHeight="1">
      <c r="A91" s="542" t="s">
        <v>232</v>
      </c>
      <c r="B91" s="542"/>
      <c r="C91" s="542"/>
      <c r="D91" s="542"/>
      <c r="E91" s="542"/>
      <c r="F91" s="542"/>
      <c r="G91" s="542"/>
      <c r="H91" s="542"/>
      <c r="I91" s="542"/>
      <c r="J91" s="542"/>
      <c r="K91" s="542"/>
      <c r="L91" s="542"/>
      <c r="M91" s="542"/>
      <c r="N91" s="542"/>
      <c r="O91" s="542"/>
      <c r="P91" s="542"/>
      <c r="Q91" s="542"/>
      <c r="R91" s="542"/>
      <c r="S91" s="542"/>
      <c r="T91" s="542"/>
      <c r="U91" s="542"/>
      <c r="V91" s="542"/>
      <c r="W91" s="542"/>
      <c r="X91" s="542"/>
      <c r="Y91" s="542"/>
      <c r="Z91" s="542"/>
      <c r="AA91" s="542"/>
      <c r="AB91" s="542"/>
      <c r="AC91" s="542"/>
      <c r="AD91" s="542"/>
      <c r="AE91" s="542"/>
      <c r="AF91" s="542"/>
      <c r="AG91" s="542"/>
      <c r="AH91" s="542"/>
      <c r="AI91" s="542"/>
      <c r="AJ91" s="542"/>
      <c r="AK91" s="542"/>
      <c r="AL91" s="542"/>
      <c r="AM91" s="542"/>
      <c r="AN91" s="542"/>
      <c r="AO91" s="542"/>
      <c r="AP91" s="542"/>
      <c r="AQ91" s="542"/>
      <c r="AR91" s="542"/>
      <c r="AS91" s="542"/>
      <c r="AT91" s="542"/>
      <c r="AU91" s="542"/>
      <c r="AV91" s="542"/>
      <c r="AW91" s="542"/>
      <c r="AX91" s="542"/>
      <c r="AZ91" s="542" t="s">
        <v>232</v>
      </c>
      <c r="BA91" s="542"/>
      <c r="BB91" s="542"/>
      <c r="BC91" s="542"/>
      <c r="BD91" s="542"/>
      <c r="BE91" s="542"/>
      <c r="BF91" s="542"/>
      <c r="BG91" s="542"/>
      <c r="BH91" s="542"/>
      <c r="BI91" s="542"/>
      <c r="BJ91" s="542"/>
      <c r="BK91" s="542"/>
      <c r="BL91" s="542"/>
      <c r="BM91" s="542"/>
      <c r="BN91" s="542"/>
      <c r="BO91" s="542"/>
      <c r="BP91" s="542"/>
      <c r="BQ91" s="542"/>
      <c r="BR91" s="542"/>
      <c r="BS91" s="542"/>
      <c r="BT91" s="542"/>
      <c r="BU91" s="542"/>
      <c r="BV91" s="542"/>
      <c r="BW91" s="542"/>
      <c r="BX91" s="542"/>
      <c r="BY91" s="542"/>
      <c r="BZ91" s="542"/>
      <c r="CA91" s="542"/>
      <c r="CB91" s="542"/>
      <c r="CC91" s="542"/>
      <c r="CD91" s="542"/>
      <c r="CE91" s="542"/>
      <c r="CF91" s="542"/>
      <c r="CG91" s="542"/>
      <c r="CH91" s="542"/>
      <c r="CI91" s="542"/>
      <c r="CJ91" s="542"/>
      <c r="CK91" s="542"/>
      <c r="CL91" s="542"/>
      <c r="CM91" s="542"/>
      <c r="CN91" s="542"/>
      <c r="CO91" s="542"/>
      <c r="CP91" s="542"/>
      <c r="CQ91" s="542"/>
      <c r="CR91" s="542"/>
      <c r="CS91" s="542"/>
      <c r="CT91" s="542"/>
      <c r="CU91" s="542"/>
      <c r="CV91" s="542"/>
      <c r="CW91" s="542"/>
    </row>
    <row r="92" spans="1:101" ht="20.100000000000001" customHeight="1">
      <c r="AK92" s="186" t="s">
        <v>126</v>
      </c>
      <c r="AL92" s="543" t="s">
        <v>159</v>
      </c>
      <c r="AM92" s="543"/>
      <c r="AN92" s="543"/>
      <c r="AO92" s="184" t="s">
        <v>138</v>
      </c>
      <c r="AP92" s="473" t="str">
        <f>$AP$2</f>
        <v>集落協定</v>
      </c>
      <c r="AQ92" s="473"/>
      <c r="AR92" s="473"/>
      <c r="AS92" s="473"/>
      <c r="AT92" s="473"/>
      <c r="AU92" s="473"/>
      <c r="AV92" s="473"/>
      <c r="AW92" s="473"/>
      <c r="AX92" s="141" t="s">
        <v>137</v>
      </c>
      <c r="CJ92" s="186" t="s">
        <v>126</v>
      </c>
      <c r="CK92" s="543" t="s">
        <v>159</v>
      </c>
      <c r="CL92" s="543"/>
      <c r="CM92" s="543"/>
      <c r="CN92" s="184" t="s">
        <v>138</v>
      </c>
      <c r="CO92" s="473" t="str">
        <f>$AP$2</f>
        <v>集落協定</v>
      </c>
      <c r="CP92" s="473"/>
      <c r="CQ92" s="473"/>
      <c r="CR92" s="473"/>
      <c r="CS92" s="473"/>
      <c r="CT92" s="473"/>
      <c r="CU92" s="473"/>
      <c r="CV92" s="473"/>
      <c r="CW92" s="141" t="s">
        <v>137</v>
      </c>
    </row>
    <row r="93" spans="1:101" ht="20.100000000000001" customHeight="1">
      <c r="AK93" s="186" t="s">
        <v>126</v>
      </c>
      <c r="AL93" s="544" t="s">
        <v>164</v>
      </c>
      <c r="AM93" s="544"/>
      <c r="AN93" s="544"/>
      <c r="AO93" s="544"/>
      <c r="AP93" s="544"/>
      <c r="AQ93" s="184" t="s">
        <v>135</v>
      </c>
      <c r="AR93" s="545">
        <f>②内訳!L17</f>
        <v>0</v>
      </c>
      <c r="AS93" s="545"/>
      <c r="AT93" s="545"/>
      <c r="AU93" s="545"/>
      <c r="AV93" s="545"/>
      <c r="AW93" s="545"/>
      <c r="AX93" s="141" t="s">
        <v>137</v>
      </c>
      <c r="CJ93" s="186" t="s">
        <v>126</v>
      </c>
      <c r="CK93" s="544" t="s">
        <v>164</v>
      </c>
      <c r="CL93" s="544"/>
      <c r="CM93" s="544"/>
      <c r="CN93" s="544"/>
      <c r="CO93" s="544"/>
      <c r="CP93" s="184" t="s">
        <v>135</v>
      </c>
      <c r="CQ93" s="545">
        <f>②内訳!L44</f>
        <v>0</v>
      </c>
      <c r="CR93" s="545"/>
      <c r="CS93" s="545"/>
      <c r="CT93" s="545"/>
      <c r="CU93" s="545"/>
      <c r="CV93" s="545"/>
      <c r="CW93" s="141" t="s">
        <v>137</v>
      </c>
    </row>
    <row r="94" spans="1:101" ht="18" customHeight="1">
      <c r="A94" s="546" t="s">
        <v>13</v>
      </c>
      <c r="B94" s="547"/>
      <c r="C94" s="547"/>
      <c r="D94" s="547"/>
      <c r="E94" s="547"/>
      <c r="F94" s="548" t="s">
        <v>21</v>
      </c>
      <c r="G94" s="547"/>
      <c r="H94" s="547"/>
      <c r="I94" s="547"/>
      <c r="J94" s="549"/>
      <c r="K94" s="547" t="s">
        <v>61</v>
      </c>
      <c r="L94" s="547"/>
      <c r="M94" s="547"/>
      <c r="N94" s="547"/>
      <c r="O94" s="550"/>
      <c r="P94" s="546" t="s">
        <v>313</v>
      </c>
      <c r="Q94" s="547"/>
      <c r="R94" s="547"/>
      <c r="S94" s="547"/>
      <c r="T94" s="547"/>
      <c r="U94" s="547"/>
      <c r="V94" s="547"/>
      <c r="W94" s="547"/>
      <c r="X94" s="547"/>
      <c r="Y94" s="547"/>
      <c r="Z94" s="547"/>
      <c r="AA94" s="547"/>
      <c r="AB94" s="547"/>
      <c r="AC94" s="547"/>
      <c r="AD94" s="551"/>
      <c r="AE94" s="548" t="s">
        <v>147</v>
      </c>
      <c r="AF94" s="547"/>
      <c r="AG94" s="547"/>
      <c r="AH94" s="547"/>
      <c r="AI94" s="551"/>
      <c r="AJ94" s="548" t="s">
        <v>436</v>
      </c>
      <c r="AK94" s="547"/>
      <c r="AL94" s="547"/>
      <c r="AM94" s="547"/>
      <c r="AN94" s="549"/>
      <c r="AO94" s="547" t="s">
        <v>289</v>
      </c>
      <c r="AP94" s="547"/>
      <c r="AQ94" s="547"/>
      <c r="AR94" s="547"/>
      <c r="AS94" s="547"/>
      <c r="AT94" s="523" t="s">
        <v>413</v>
      </c>
      <c r="AU94" s="584"/>
      <c r="AV94" s="584"/>
      <c r="AW94" s="584"/>
      <c r="AX94" s="585"/>
      <c r="AZ94" s="546" t="s">
        <v>13</v>
      </c>
      <c r="BA94" s="547"/>
      <c r="BB94" s="547"/>
      <c r="BC94" s="547"/>
      <c r="BD94" s="547"/>
      <c r="BE94" s="548" t="s">
        <v>21</v>
      </c>
      <c r="BF94" s="547"/>
      <c r="BG94" s="547"/>
      <c r="BH94" s="547"/>
      <c r="BI94" s="549"/>
      <c r="BJ94" s="547" t="s">
        <v>61</v>
      </c>
      <c r="BK94" s="547"/>
      <c r="BL94" s="547"/>
      <c r="BM94" s="547"/>
      <c r="BN94" s="550"/>
      <c r="BO94" s="546" t="s">
        <v>313</v>
      </c>
      <c r="BP94" s="547"/>
      <c r="BQ94" s="547"/>
      <c r="BR94" s="547"/>
      <c r="BS94" s="547"/>
      <c r="BT94" s="547"/>
      <c r="BU94" s="547"/>
      <c r="BV94" s="547"/>
      <c r="BW94" s="547"/>
      <c r="BX94" s="547"/>
      <c r="BY94" s="547"/>
      <c r="BZ94" s="547"/>
      <c r="CA94" s="547"/>
      <c r="CB94" s="547"/>
      <c r="CC94" s="551"/>
      <c r="CD94" s="548" t="s">
        <v>147</v>
      </c>
      <c r="CE94" s="547"/>
      <c r="CF94" s="547"/>
      <c r="CG94" s="547"/>
      <c r="CH94" s="551"/>
      <c r="CI94" s="548" t="s">
        <v>436</v>
      </c>
      <c r="CJ94" s="547"/>
      <c r="CK94" s="547"/>
      <c r="CL94" s="547"/>
      <c r="CM94" s="549"/>
      <c r="CN94" s="547" t="s">
        <v>289</v>
      </c>
      <c r="CO94" s="547"/>
      <c r="CP94" s="547"/>
      <c r="CQ94" s="547"/>
      <c r="CR94" s="547"/>
      <c r="CS94" s="523" t="s">
        <v>413</v>
      </c>
      <c r="CT94" s="584"/>
      <c r="CU94" s="584"/>
      <c r="CV94" s="584"/>
      <c r="CW94" s="585"/>
    </row>
    <row r="95" spans="1:101" ht="18" customHeight="1">
      <c r="A95" s="586" t="s">
        <v>256</v>
      </c>
      <c r="B95" s="542"/>
      <c r="C95" s="542"/>
      <c r="D95" s="542"/>
      <c r="E95" s="588"/>
      <c r="F95" s="589" t="s">
        <v>438</v>
      </c>
      <c r="G95" s="590"/>
      <c r="H95" s="590"/>
      <c r="I95" s="590"/>
      <c r="J95" s="591"/>
      <c r="K95" s="590" t="s">
        <v>115</v>
      </c>
      <c r="L95" s="590"/>
      <c r="M95" s="590"/>
      <c r="N95" s="590"/>
      <c r="O95" s="595"/>
      <c r="P95" s="596" t="s">
        <v>202</v>
      </c>
      <c r="Q95" s="597"/>
      <c r="R95" s="597"/>
      <c r="S95" s="597"/>
      <c r="T95" s="598"/>
      <c r="U95" s="552" t="s">
        <v>308</v>
      </c>
      <c r="V95" s="553"/>
      <c r="W95" s="553"/>
      <c r="X95" s="553"/>
      <c r="Y95" s="554"/>
      <c r="Z95" s="552" t="s">
        <v>348</v>
      </c>
      <c r="AA95" s="553"/>
      <c r="AB95" s="553"/>
      <c r="AC95" s="553"/>
      <c r="AD95" s="554"/>
      <c r="AE95" s="602" t="s">
        <v>442</v>
      </c>
      <c r="AF95" s="542"/>
      <c r="AG95" s="542"/>
      <c r="AH95" s="542"/>
      <c r="AI95" s="588"/>
      <c r="AJ95" s="602" t="s">
        <v>449</v>
      </c>
      <c r="AK95" s="542"/>
      <c r="AL95" s="542"/>
      <c r="AM95" s="542"/>
      <c r="AN95" s="603"/>
      <c r="AO95" s="542" t="s">
        <v>117</v>
      </c>
      <c r="AP95" s="542"/>
      <c r="AQ95" s="542"/>
      <c r="AR95" s="542"/>
      <c r="AS95" s="587"/>
      <c r="AT95" s="586"/>
      <c r="AU95" s="542"/>
      <c r="AV95" s="542"/>
      <c r="AW95" s="542"/>
      <c r="AX95" s="587"/>
      <c r="AZ95" s="586" t="s">
        <v>256</v>
      </c>
      <c r="BA95" s="542"/>
      <c r="BB95" s="542"/>
      <c r="BC95" s="542"/>
      <c r="BD95" s="588"/>
      <c r="BE95" s="589" t="s">
        <v>438</v>
      </c>
      <c r="BF95" s="590"/>
      <c r="BG95" s="590"/>
      <c r="BH95" s="590"/>
      <c r="BI95" s="591"/>
      <c r="BJ95" s="590" t="s">
        <v>115</v>
      </c>
      <c r="BK95" s="590"/>
      <c r="BL95" s="590"/>
      <c r="BM95" s="590"/>
      <c r="BN95" s="595"/>
      <c r="BO95" s="596" t="s">
        <v>202</v>
      </c>
      <c r="BP95" s="597"/>
      <c r="BQ95" s="597"/>
      <c r="BR95" s="597"/>
      <c r="BS95" s="598"/>
      <c r="BT95" s="552" t="s">
        <v>308</v>
      </c>
      <c r="BU95" s="553"/>
      <c r="BV95" s="553"/>
      <c r="BW95" s="553"/>
      <c r="BX95" s="554"/>
      <c r="BY95" s="552" t="s">
        <v>348</v>
      </c>
      <c r="BZ95" s="553"/>
      <c r="CA95" s="553"/>
      <c r="CB95" s="553"/>
      <c r="CC95" s="554"/>
      <c r="CD95" s="602" t="s">
        <v>442</v>
      </c>
      <c r="CE95" s="542"/>
      <c r="CF95" s="542"/>
      <c r="CG95" s="542"/>
      <c r="CH95" s="588"/>
      <c r="CI95" s="602" t="s">
        <v>449</v>
      </c>
      <c r="CJ95" s="542"/>
      <c r="CK95" s="542"/>
      <c r="CL95" s="542"/>
      <c r="CM95" s="603"/>
      <c r="CN95" s="542" t="s">
        <v>117</v>
      </c>
      <c r="CO95" s="542"/>
      <c r="CP95" s="542"/>
      <c r="CQ95" s="542"/>
      <c r="CR95" s="587"/>
      <c r="CS95" s="586"/>
      <c r="CT95" s="542"/>
      <c r="CU95" s="542"/>
      <c r="CV95" s="542"/>
      <c r="CW95" s="587"/>
    </row>
    <row r="96" spans="1:101" ht="18" customHeight="1">
      <c r="A96" s="586"/>
      <c r="B96" s="542"/>
      <c r="C96" s="542"/>
      <c r="D96" s="542"/>
      <c r="E96" s="588"/>
      <c r="F96" s="589"/>
      <c r="G96" s="590"/>
      <c r="H96" s="590"/>
      <c r="I96" s="590"/>
      <c r="J96" s="591"/>
      <c r="K96" s="590"/>
      <c r="L96" s="590"/>
      <c r="M96" s="590"/>
      <c r="N96" s="590"/>
      <c r="O96" s="595"/>
      <c r="P96" s="596"/>
      <c r="Q96" s="597"/>
      <c r="R96" s="597"/>
      <c r="S96" s="597"/>
      <c r="T96" s="598"/>
      <c r="U96" s="605" t="s">
        <v>296</v>
      </c>
      <c r="V96" s="606"/>
      <c r="W96" s="606"/>
      <c r="X96" s="606"/>
      <c r="Y96" s="607"/>
      <c r="Z96" s="606" t="s">
        <v>450</v>
      </c>
      <c r="AA96" s="606"/>
      <c r="AB96" s="606"/>
      <c r="AC96" s="606"/>
      <c r="AD96" s="606"/>
      <c r="AE96" s="602"/>
      <c r="AF96" s="542"/>
      <c r="AG96" s="542"/>
      <c r="AH96" s="542"/>
      <c r="AI96" s="588"/>
      <c r="AJ96" s="602"/>
      <c r="AK96" s="542"/>
      <c r="AL96" s="542"/>
      <c r="AM96" s="542"/>
      <c r="AN96" s="603"/>
      <c r="AO96" s="542"/>
      <c r="AP96" s="542"/>
      <c r="AQ96" s="542"/>
      <c r="AR96" s="542"/>
      <c r="AS96" s="587"/>
      <c r="AT96" s="586"/>
      <c r="AU96" s="542"/>
      <c r="AV96" s="542"/>
      <c r="AW96" s="542"/>
      <c r="AX96" s="587"/>
      <c r="AZ96" s="586"/>
      <c r="BA96" s="542"/>
      <c r="BB96" s="542"/>
      <c r="BC96" s="542"/>
      <c r="BD96" s="588"/>
      <c r="BE96" s="589"/>
      <c r="BF96" s="590"/>
      <c r="BG96" s="590"/>
      <c r="BH96" s="590"/>
      <c r="BI96" s="591"/>
      <c r="BJ96" s="590"/>
      <c r="BK96" s="590"/>
      <c r="BL96" s="590"/>
      <c r="BM96" s="590"/>
      <c r="BN96" s="595"/>
      <c r="BO96" s="596"/>
      <c r="BP96" s="597"/>
      <c r="BQ96" s="597"/>
      <c r="BR96" s="597"/>
      <c r="BS96" s="598"/>
      <c r="BT96" s="605" t="s">
        <v>296</v>
      </c>
      <c r="BU96" s="606"/>
      <c r="BV96" s="606"/>
      <c r="BW96" s="606"/>
      <c r="BX96" s="607"/>
      <c r="BY96" s="606" t="s">
        <v>450</v>
      </c>
      <c r="BZ96" s="606"/>
      <c r="CA96" s="606"/>
      <c r="CB96" s="606"/>
      <c r="CC96" s="606"/>
      <c r="CD96" s="602"/>
      <c r="CE96" s="542"/>
      <c r="CF96" s="542"/>
      <c r="CG96" s="542"/>
      <c r="CH96" s="588"/>
      <c r="CI96" s="602"/>
      <c r="CJ96" s="542"/>
      <c r="CK96" s="542"/>
      <c r="CL96" s="542"/>
      <c r="CM96" s="603"/>
      <c r="CN96" s="542"/>
      <c r="CO96" s="542"/>
      <c r="CP96" s="542"/>
      <c r="CQ96" s="542"/>
      <c r="CR96" s="587"/>
      <c r="CS96" s="586"/>
      <c r="CT96" s="542"/>
      <c r="CU96" s="542"/>
      <c r="CV96" s="542"/>
      <c r="CW96" s="587"/>
    </row>
    <row r="97" spans="1:101" ht="18" customHeight="1">
      <c r="A97" s="559"/>
      <c r="B97" s="555"/>
      <c r="C97" s="555"/>
      <c r="D97" s="555"/>
      <c r="E97" s="558"/>
      <c r="F97" s="592"/>
      <c r="G97" s="593"/>
      <c r="H97" s="593"/>
      <c r="I97" s="593"/>
      <c r="J97" s="594"/>
      <c r="K97" s="555" t="s">
        <v>445</v>
      </c>
      <c r="L97" s="555"/>
      <c r="M97" s="555"/>
      <c r="N97" s="555"/>
      <c r="O97" s="556"/>
      <c r="P97" s="599"/>
      <c r="Q97" s="600"/>
      <c r="R97" s="600"/>
      <c r="S97" s="600"/>
      <c r="T97" s="601"/>
      <c r="U97" s="608"/>
      <c r="V97" s="609"/>
      <c r="W97" s="609"/>
      <c r="X97" s="609"/>
      <c r="Y97" s="610"/>
      <c r="Z97" s="609"/>
      <c r="AA97" s="609"/>
      <c r="AB97" s="609"/>
      <c r="AC97" s="609"/>
      <c r="AD97" s="609"/>
      <c r="AE97" s="557" t="s">
        <v>272</v>
      </c>
      <c r="AF97" s="555"/>
      <c r="AG97" s="555"/>
      <c r="AH97" s="555"/>
      <c r="AI97" s="558"/>
      <c r="AJ97" s="557"/>
      <c r="AK97" s="555"/>
      <c r="AL97" s="555"/>
      <c r="AM97" s="555"/>
      <c r="AN97" s="604"/>
      <c r="AO97" s="555" t="s">
        <v>352</v>
      </c>
      <c r="AP97" s="555"/>
      <c r="AQ97" s="555"/>
      <c r="AR97" s="555"/>
      <c r="AS97" s="555"/>
      <c r="AT97" s="559" t="s">
        <v>446</v>
      </c>
      <c r="AU97" s="555"/>
      <c r="AV97" s="555"/>
      <c r="AW97" s="555"/>
      <c r="AX97" s="556"/>
      <c r="AZ97" s="559"/>
      <c r="BA97" s="555"/>
      <c r="BB97" s="555"/>
      <c r="BC97" s="555"/>
      <c r="BD97" s="558"/>
      <c r="BE97" s="592"/>
      <c r="BF97" s="593"/>
      <c r="BG97" s="593"/>
      <c r="BH97" s="593"/>
      <c r="BI97" s="594"/>
      <c r="BJ97" s="555" t="s">
        <v>445</v>
      </c>
      <c r="BK97" s="555"/>
      <c r="BL97" s="555"/>
      <c r="BM97" s="555"/>
      <c r="BN97" s="556"/>
      <c r="BO97" s="599"/>
      <c r="BP97" s="600"/>
      <c r="BQ97" s="600"/>
      <c r="BR97" s="600"/>
      <c r="BS97" s="601"/>
      <c r="BT97" s="608"/>
      <c r="BU97" s="609"/>
      <c r="BV97" s="609"/>
      <c r="BW97" s="609"/>
      <c r="BX97" s="610"/>
      <c r="BY97" s="609"/>
      <c r="BZ97" s="609"/>
      <c r="CA97" s="609"/>
      <c r="CB97" s="609"/>
      <c r="CC97" s="609"/>
      <c r="CD97" s="557" t="s">
        <v>272</v>
      </c>
      <c r="CE97" s="555"/>
      <c r="CF97" s="555"/>
      <c r="CG97" s="555"/>
      <c r="CH97" s="558"/>
      <c r="CI97" s="557"/>
      <c r="CJ97" s="555"/>
      <c r="CK97" s="555"/>
      <c r="CL97" s="555"/>
      <c r="CM97" s="604"/>
      <c r="CN97" s="555" t="s">
        <v>352</v>
      </c>
      <c r="CO97" s="555"/>
      <c r="CP97" s="555"/>
      <c r="CQ97" s="555"/>
      <c r="CR97" s="555"/>
      <c r="CS97" s="559" t="s">
        <v>446</v>
      </c>
      <c r="CT97" s="555"/>
      <c r="CU97" s="555"/>
      <c r="CV97" s="555"/>
      <c r="CW97" s="556"/>
    </row>
    <row r="98" spans="1:101" s="142" customFormat="1">
      <c r="A98" s="560" t="s">
        <v>267</v>
      </c>
      <c r="B98" s="561"/>
      <c r="C98" s="561"/>
      <c r="D98" s="561"/>
      <c r="E98" s="562"/>
      <c r="F98" s="563" t="s">
        <v>267</v>
      </c>
      <c r="G98" s="561"/>
      <c r="H98" s="561"/>
      <c r="I98" s="561"/>
      <c r="J98" s="564"/>
      <c r="K98" s="561" t="s">
        <v>267</v>
      </c>
      <c r="L98" s="561"/>
      <c r="M98" s="561"/>
      <c r="N98" s="561"/>
      <c r="O98" s="565"/>
      <c r="P98" s="561" t="s">
        <v>267</v>
      </c>
      <c r="Q98" s="561"/>
      <c r="R98" s="561"/>
      <c r="S98" s="561"/>
      <c r="T98" s="561"/>
      <c r="U98" s="563" t="s">
        <v>267</v>
      </c>
      <c r="V98" s="561"/>
      <c r="W98" s="561"/>
      <c r="X98" s="561"/>
      <c r="Y98" s="562"/>
      <c r="Z98" s="561" t="s">
        <v>267</v>
      </c>
      <c r="AA98" s="561"/>
      <c r="AB98" s="561"/>
      <c r="AC98" s="561"/>
      <c r="AD98" s="561"/>
      <c r="AE98" s="563" t="s">
        <v>267</v>
      </c>
      <c r="AF98" s="561"/>
      <c r="AG98" s="561"/>
      <c r="AH98" s="561"/>
      <c r="AI98" s="562"/>
      <c r="AJ98" s="563" t="s">
        <v>267</v>
      </c>
      <c r="AK98" s="561"/>
      <c r="AL98" s="561"/>
      <c r="AM98" s="561"/>
      <c r="AN98" s="564"/>
      <c r="AO98" s="561" t="s">
        <v>267</v>
      </c>
      <c r="AP98" s="561"/>
      <c r="AQ98" s="561"/>
      <c r="AR98" s="561"/>
      <c r="AS98" s="561"/>
      <c r="AT98" s="560" t="s">
        <v>267</v>
      </c>
      <c r="AU98" s="561"/>
      <c r="AV98" s="561"/>
      <c r="AW98" s="561"/>
      <c r="AX98" s="565"/>
      <c r="AZ98" s="560" t="s">
        <v>267</v>
      </c>
      <c r="BA98" s="561"/>
      <c r="BB98" s="561"/>
      <c r="BC98" s="561"/>
      <c r="BD98" s="562"/>
      <c r="BE98" s="563" t="s">
        <v>267</v>
      </c>
      <c r="BF98" s="561"/>
      <c r="BG98" s="561"/>
      <c r="BH98" s="561"/>
      <c r="BI98" s="564"/>
      <c r="BJ98" s="561" t="s">
        <v>267</v>
      </c>
      <c r="BK98" s="561"/>
      <c r="BL98" s="561"/>
      <c r="BM98" s="561"/>
      <c r="BN98" s="565"/>
      <c r="BO98" s="561" t="s">
        <v>267</v>
      </c>
      <c r="BP98" s="561"/>
      <c r="BQ98" s="561"/>
      <c r="BR98" s="561"/>
      <c r="BS98" s="561"/>
      <c r="BT98" s="563" t="s">
        <v>267</v>
      </c>
      <c r="BU98" s="561"/>
      <c r="BV98" s="561"/>
      <c r="BW98" s="561"/>
      <c r="BX98" s="562"/>
      <c r="BY98" s="561" t="s">
        <v>267</v>
      </c>
      <c r="BZ98" s="561"/>
      <c r="CA98" s="561"/>
      <c r="CB98" s="561"/>
      <c r="CC98" s="561"/>
      <c r="CD98" s="563" t="s">
        <v>267</v>
      </c>
      <c r="CE98" s="561"/>
      <c r="CF98" s="561"/>
      <c r="CG98" s="561"/>
      <c r="CH98" s="562"/>
      <c r="CI98" s="563" t="s">
        <v>267</v>
      </c>
      <c r="CJ98" s="561"/>
      <c r="CK98" s="561"/>
      <c r="CL98" s="561"/>
      <c r="CM98" s="564"/>
      <c r="CN98" s="561" t="s">
        <v>267</v>
      </c>
      <c r="CO98" s="561"/>
      <c r="CP98" s="561"/>
      <c r="CQ98" s="561"/>
      <c r="CR98" s="561"/>
      <c r="CS98" s="560" t="s">
        <v>267</v>
      </c>
      <c r="CT98" s="561"/>
      <c r="CU98" s="561"/>
      <c r="CV98" s="561"/>
      <c r="CW98" s="565"/>
    </row>
    <row r="99" spans="1:101" ht="24.9" customHeight="1">
      <c r="A99" s="566">
        <f>'③細目表（提出）'!C18</f>
        <v>0</v>
      </c>
      <c r="B99" s="567"/>
      <c r="C99" s="567"/>
      <c r="D99" s="567"/>
      <c r="E99" s="568"/>
      <c r="F99" s="569">
        <f>'③細目表（提出）'!D18</f>
        <v>0</v>
      </c>
      <c r="G99" s="567"/>
      <c r="H99" s="567"/>
      <c r="I99" s="567"/>
      <c r="J99" s="570"/>
      <c r="K99" s="571">
        <f>A99+F99</f>
        <v>0</v>
      </c>
      <c r="L99" s="571"/>
      <c r="M99" s="571"/>
      <c r="N99" s="571"/>
      <c r="O99" s="578"/>
      <c r="P99" s="571" t="e">
        <f>'③細目表（提出）'!F18</f>
        <v>#DIV/0!</v>
      </c>
      <c r="Q99" s="567"/>
      <c r="R99" s="567"/>
      <c r="S99" s="567"/>
      <c r="T99" s="567"/>
      <c r="U99" s="576" t="e">
        <f>'③細目表（提出）'!G18</f>
        <v>#DIV/0!</v>
      </c>
      <c r="V99" s="567"/>
      <c r="W99" s="567"/>
      <c r="X99" s="567"/>
      <c r="Y99" s="568"/>
      <c r="Z99" s="567">
        <f>'③細目表（提出）'!H18</f>
        <v>0</v>
      </c>
      <c r="AA99" s="567"/>
      <c r="AB99" s="567"/>
      <c r="AC99" s="567"/>
      <c r="AD99" s="567"/>
      <c r="AE99" s="569" t="e">
        <f>P99-U99-Z99</f>
        <v>#DIV/0!</v>
      </c>
      <c r="AF99" s="571"/>
      <c r="AG99" s="571"/>
      <c r="AH99" s="571"/>
      <c r="AI99" s="579"/>
      <c r="AJ99" s="576">
        <f>'③細目表（提出）'!J18</f>
        <v>0</v>
      </c>
      <c r="AK99" s="567"/>
      <c r="AL99" s="567"/>
      <c r="AM99" s="567"/>
      <c r="AN99" s="570"/>
      <c r="AO99" s="571" t="e">
        <f>AE99+AJ99</f>
        <v>#DIV/0!</v>
      </c>
      <c r="AP99" s="571"/>
      <c r="AQ99" s="571"/>
      <c r="AR99" s="571"/>
      <c r="AS99" s="571"/>
      <c r="AT99" s="566" t="e">
        <f>K99-AO99</f>
        <v>#DIV/0!</v>
      </c>
      <c r="AU99" s="571"/>
      <c r="AV99" s="571"/>
      <c r="AW99" s="571"/>
      <c r="AX99" s="578"/>
      <c r="AZ99" s="566">
        <f>'③細目表（提出）'!C45</f>
        <v>0</v>
      </c>
      <c r="BA99" s="567"/>
      <c r="BB99" s="567"/>
      <c r="BC99" s="567"/>
      <c r="BD99" s="568"/>
      <c r="BE99" s="569">
        <f>'③細目表（提出）'!D45</f>
        <v>0</v>
      </c>
      <c r="BF99" s="571"/>
      <c r="BG99" s="571"/>
      <c r="BH99" s="571"/>
      <c r="BI99" s="577"/>
      <c r="BJ99" s="571">
        <f>AZ99+BE99</f>
        <v>0</v>
      </c>
      <c r="BK99" s="571"/>
      <c r="BL99" s="571"/>
      <c r="BM99" s="571"/>
      <c r="BN99" s="578"/>
      <c r="BO99" s="571" t="e">
        <f>'③細目表（提出）'!F45</f>
        <v>#DIV/0!</v>
      </c>
      <c r="BP99" s="571"/>
      <c r="BQ99" s="571"/>
      <c r="BR99" s="571"/>
      <c r="BS99" s="571"/>
      <c r="BT99" s="569" t="e">
        <f>'③細目表（提出）'!G45</f>
        <v>#DIV/0!</v>
      </c>
      <c r="BU99" s="571"/>
      <c r="BV99" s="571"/>
      <c r="BW99" s="571"/>
      <c r="BX99" s="579"/>
      <c r="BY99" s="571">
        <f>'③細目表（提出）'!H45</f>
        <v>0</v>
      </c>
      <c r="BZ99" s="571"/>
      <c r="CA99" s="571"/>
      <c r="CB99" s="571"/>
      <c r="CC99" s="571"/>
      <c r="CD99" s="569" t="e">
        <f>BO99-BT99-BY99</f>
        <v>#DIV/0!</v>
      </c>
      <c r="CE99" s="571"/>
      <c r="CF99" s="571"/>
      <c r="CG99" s="571"/>
      <c r="CH99" s="579"/>
      <c r="CI99" s="569">
        <f>'③細目表（提出）'!J45</f>
        <v>0</v>
      </c>
      <c r="CJ99" s="571"/>
      <c r="CK99" s="571"/>
      <c r="CL99" s="571"/>
      <c r="CM99" s="577"/>
      <c r="CN99" s="571" t="e">
        <f>CD99+CI99</f>
        <v>#DIV/0!</v>
      </c>
      <c r="CO99" s="571"/>
      <c r="CP99" s="571"/>
      <c r="CQ99" s="571"/>
      <c r="CR99" s="571"/>
      <c r="CS99" s="566" t="e">
        <f>BJ99-CN99</f>
        <v>#DIV/0!</v>
      </c>
      <c r="CT99" s="571"/>
      <c r="CU99" s="571"/>
      <c r="CV99" s="571"/>
      <c r="CW99" s="578"/>
    </row>
    <row r="100" spans="1:101">
      <c r="A100" s="185" t="s">
        <v>451</v>
      </c>
      <c r="B100" s="185"/>
      <c r="C100" s="185"/>
      <c r="D100" s="185"/>
      <c r="E100" s="185"/>
      <c r="F100" s="185"/>
      <c r="G100" s="185"/>
      <c r="H100" s="185"/>
      <c r="I100" s="185"/>
      <c r="J100" s="185"/>
      <c r="K100" s="185"/>
      <c r="L100" s="185"/>
      <c r="M100" s="185"/>
      <c r="N100" s="185"/>
      <c r="O100" s="185"/>
      <c r="P100" s="185"/>
      <c r="Q100" s="185"/>
      <c r="R100" s="185"/>
      <c r="S100" s="185"/>
      <c r="T100" s="185"/>
      <c r="U100" s="185"/>
      <c r="V100" s="185"/>
      <c r="W100" s="185"/>
      <c r="X100" s="185"/>
      <c r="Y100" s="185"/>
      <c r="Z100" s="185"/>
      <c r="AA100" s="185"/>
      <c r="AB100" s="185"/>
      <c r="AC100" s="185"/>
      <c r="AD100" s="185"/>
      <c r="AE100" s="185"/>
      <c r="AF100" s="185"/>
      <c r="AG100" s="185"/>
      <c r="AH100" s="185"/>
      <c r="AI100" s="185"/>
      <c r="AJ100" s="185"/>
      <c r="AK100" s="185"/>
      <c r="AL100" s="185"/>
      <c r="AM100" s="185"/>
      <c r="AN100" s="185"/>
      <c r="AO100" s="185"/>
      <c r="AP100" s="185"/>
      <c r="AQ100" s="185"/>
      <c r="AR100" s="185"/>
      <c r="AS100" s="185"/>
      <c r="AT100" s="185"/>
      <c r="AU100" s="185"/>
      <c r="AV100" s="185"/>
      <c r="AW100" s="185"/>
      <c r="AX100" s="185"/>
      <c r="AZ100" s="185" t="s">
        <v>451</v>
      </c>
      <c r="BA100" s="185"/>
      <c r="BB100" s="185"/>
      <c r="BC100" s="185"/>
      <c r="BD100" s="185"/>
      <c r="BE100" s="185"/>
      <c r="BF100" s="185"/>
      <c r="BG100" s="185"/>
      <c r="BH100" s="185"/>
      <c r="BI100" s="185"/>
      <c r="BJ100" s="185"/>
      <c r="BK100" s="185"/>
      <c r="BL100" s="185"/>
      <c r="BM100" s="185"/>
      <c r="BN100" s="185"/>
      <c r="BO100" s="185"/>
      <c r="BP100" s="185"/>
      <c r="BQ100" s="185"/>
      <c r="BR100" s="185"/>
      <c r="BS100" s="185"/>
      <c r="BT100" s="185"/>
      <c r="BU100" s="185"/>
      <c r="BV100" s="185"/>
      <c r="BW100" s="185"/>
      <c r="BX100" s="185"/>
      <c r="BY100" s="185"/>
      <c r="BZ100" s="185"/>
      <c r="CA100" s="185"/>
      <c r="CB100" s="185"/>
      <c r="CC100" s="185"/>
      <c r="CD100" s="185"/>
      <c r="CE100" s="185"/>
      <c r="CF100" s="185"/>
      <c r="CG100" s="185"/>
      <c r="CH100" s="185"/>
      <c r="CI100" s="185"/>
      <c r="CJ100" s="185"/>
      <c r="CK100" s="185"/>
      <c r="CL100" s="185"/>
      <c r="CM100" s="185"/>
      <c r="CN100" s="185"/>
      <c r="CO100" s="185"/>
      <c r="CP100" s="185"/>
      <c r="CQ100" s="185"/>
      <c r="CR100" s="185"/>
      <c r="CS100" s="185"/>
      <c r="CT100" s="185"/>
      <c r="CU100" s="185"/>
      <c r="CV100" s="185"/>
      <c r="CW100" s="185"/>
    </row>
    <row r="101" spans="1:101" ht="20.100000000000001" customHeight="1">
      <c r="A101" s="542" t="s">
        <v>232</v>
      </c>
      <c r="B101" s="542"/>
      <c r="C101" s="542"/>
      <c r="D101" s="542"/>
      <c r="E101" s="542"/>
      <c r="F101" s="542"/>
      <c r="G101" s="542"/>
      <c r="H101" s="542"/>
      <c r="I101" s="542"/>
      <c r="J101" s="542"/>
      <c r="K101" s="542"/>
      <c r="L101" s="542"/>
      <c r="M101" s="542"/>
      <c r="N101" s="542"/>
      <c r="O101" s="542"/>
      <c r="P101" s="542"/>
      <c r="Q101" s="542"/>
      <c r="R101" s="542"/>
      <c r="S101" s="542"/>
      <c r="T101" s="542"/>
      <c r="U101" s="542"/>
      <c r="V101" s="542"/>
      <c r="W101" s="542"/>
      <c r="X101" s="542"/>
      <c r="Y101" s="542"/>
      <c r="Z101" s="542"/>
      <c r="AA101" s="542"/>
      <c r="AB101" s="542"/>
      <c r="AC101" s="542"/>
      <c r="AD101" s="542"/>
      <c r="AE101" s="542"/>
      <c r="AF101" s="542"/>
      <c r="AG101" s="542"/>
      <c r="AH101" s="542"/>
      <c r="AI101" s="542"/>
      <c r="AJ101" s="542"/>
      <c r="AK101" s="542"/>
      <c r="AL101" s="542"/>
      <c r="AM101" s="542"/>
      <c r="AN101" s="542"/>
      <c r="AO101" s="542"/>
      <c r="AP101" s="542"/>
      <c r="AQ101" s="542"/>
      <c r="AR101" s="542"/>
      <c r="AS101" s="542"/>
      <c r="AT101" s="542"/>
      <c r="AU101" s="542"/>
      <c r="AV101" s="542"/>
      <c r="AW101" s="542"/>
      <c r="AX101" s="542"/>
      <c r="AZ101" s="542" t="s">
        <v>232</v>
      </c>
      <c r="BA101" s="542"/>
      <c r="BB101" s="542"/>
      <c r="BC101" s="542"/>
      <c r="BD101" s="542"/>
      <c r="BE101" s="542"/>
      <c r="BF101" s="542"/>
      <c r="BG101" s="542"/>
      <c r="BH101" s="542"/>
      <c r="BI101" s="542"/>
      <c r="BJ101" s="542"/>
      <c r="BK101" s="542"/>
      <c r="BL101" s="542"/>
      <c r="BM101" s="542"/>
      <c r="BN101" s="542"/>
      <c r="BO101" s="542"/>
      <c r="BP101" s="542"/>
      <c r="BQ101" s="542"/>
      <c r="BR101" s="542"/>
      <c r="BS101" s="542"/>
      <c r="BT101" s="542"/>
      <c r="BU101" s="542"/>
      <c r="BV101" s="542"/>
      <c r="BW101" s="542"/>
      <c r="BX101" s="542"/>
      <c r="BY101" s="542"/>
      <c r="BZ101" s="542"/>
      <c r="CA101" s="542"/>
      <c r="CB101" s="542"/>
      <c r="CC101" s="542"/>
      <c r="CD101" s="542"/>
      <c r="CE101" s="542"/>
      <c r="CF101" s="542"/>
      <c r="CG101" s="542"/>
      <c r="CH101" s="542"/>
      <c r="CI101" s="542"/>
      <c r="CJ101" s="542"/>
      <c r="CK101" s="542"/>
      <c r="CL101" s="542"/>
      <c r="CM101" s="542"/>
      <c r="CN101" s="542"/>
      <c r="CO101" s="542"/>
      <c r="CP101" s="542"/>
      <c r="CQ101" s="542"/>
      <c r="CR101" s="542"/>
      <c r="CS101" s="542"/>
      <c r="CT101" s="542"/>
      <c r="CU101" s="542"/>
      <c r="CV101" s="542"/>
      <c r="CW101" s="542"/>
    </row>
    <row r="102" spans="1:101" ht="20.100000000000001" customHeight="1">
      <c r="AK102" s="186" t="s">
        <v>126</v>
      </c>
      <c r="AL102" s="543" t="s">
        <v>159</v>
      </c>
      <c r="AM102" s="543"/>
      <c r="AN102" s="543"/>
      <c r="AO102" s="184" t="s">
        <v>138</v>
      </c>
      <c r="AP102" s="473" t="str">
        <f>$AP$2</f>
        <v>集落協定</v>
      </c>
      <c r="AQ102" s="473"/>
      <c r="AR102" s="473"/>
      <c r="AS102" s="473"/>
      <c r="AT102" s="473"/>
      <c r="AU102" s="473"/>
      <c r="AV102" s="473"/>
      <c r="AW102" s="473"/>
      <c r="AX102" s="141" t="s">
        <v>137</v>
      </c>
      <c r="CJ102" s="186" t="s">
        <v>126</v>
      </c>
      <c r="CK102" s="543" t="s">
        <v>159</v>
      </c>
      <c r="CL102" s="543"/>
      <c r="CM102" s="543"/>
      <c r="CN102" s="184" t="s">
        <v>138</v>
      </c>
      <c r="CO102" s="473" t="str">
        <f>$AP$2</f>
        <v>集落協定</v>
      </c>
      <c r="CP102" s="473"/>
      <c r="CQ102" s="473"/>
      <c r="CR102" s="473"/>
      <c r="CS102" s="473"/>
      <c r="CT102" s="473"/>
      <c r="CU102" s="473"/>
      <c r="CV102" s="473"/>
      <c r="CW102" s="141" t="s">
        <v>137</v>
      </c>
    </row>
    <row r="103" spans="1:101" ht="20.100000000000001" customHeight="1">
      <c r="AK103" s="186" t="s">
        <v>126</v>
      </c>
      <c r="AL103" s="544" t="s">
        <v>164</v>
      </c>
      <c r="AM103" s="544"/>
      <c r="AN103" s="544"/>
      <c r="AO103" s="544"/>
      <c r="AP103" s="544"/>
      <c r="AQ103" s="184" t="s">
        <v>135</v>
      </c>
      <c r="AR103" s="545">
        <f>②内訳!L18</f>
        <v>0</v>
      </c>
      <c r="AS103" s="545"/>
      <c r="AT103" s="545"/>
      <c r="AU103" s="545"/>
      <c r="AV103" s="545"/>
      <c r="AW103" s="545"/>
      <c r="AX103" s="141" t="s">
        <v>137</v>
      </c>
      <c r="CJ103" s="186" t="s">
        <v>126</v>
      </c>
      <c r="CK103" s="544" t="s">
        <v>164</v>
      </c>
      <c r="CL103" s="544"/>
      <c r="CM103" s="544"/>
      <c r="CN103" s="544"/>
      <c r="CO103" s="544"/>
      <c r="CP103" s="184" t="s">
        <v>135</v>
      </c>
      <c r="CQ103" s="545">
        <f>②内訳!L45</f>
        <v>0</v>
      </c>
      <c r="CR103" s="545"/>
      <c r="CS103" s="545"/>
      <c r="CT103" s="545"/>
      <c r="CU103" s="545"/>
      <c r="CV103" s="545"/>
      <c r="CW103" s="141" t="s">
        <v>137</v>
      </c>
    </row>
    <row r="104" spans="1:101" ht="18" customHeight="1">
      <c r="A104" s="546" t="s">
        <v>13</v>
      </c>
      <c r="B104" s="547"/>
      <c r="C104" s="547"/>
      <c r="D104" s="547"/>
      <c r="E104" s="547"/>
      <c r="F104" s="548" t="s">
        <v>21</v>
      </c>
      <c r="G104" s="547"/>
      <c r="H104" s="547"/>
      <c r="I104" s="547"/>
      <c r="J104" s="549"/>
      <c r="K104" s="547" t="s">
        <v>61</v>
      </c>
      <c r="L104" s="547"/>
      <c r="M104" s="547"/>
      <c r="N104" s="547"/>
      <c r="O104" s="550"/>
      <c r="P104" s="546" t="s">
        <v>313</v>
      </c>
      <c r="Q104" s="547"/>
      <c r="R104" s="547"/>
      <c r="S104" s="547"/>
      <c r="T104" s="547"/>
      <c r="U104" s="547"/>
      <c r="V104" s="547"/>
      <c r="W104" s="547"/>
      <c r="X104" s="547"/>
      <c r="Y104" s="547"/>
      <c r="Z104" s="547"/>
      <c r="AA104" s="547"/>
      <c r="AB104" s="547"/>
      <c r="AC104" s="547"/>
      <c r="AD104" s="551"/>
      <c r="AE104" s="548" t="s">
        <v>147</v>
      </c>
      <c r="AF104" s="547"/>
      <c r="AG104" s="547"/>
      <c r="AH104" s="547"/>
      <c r="AI104" s="551"/>
      <c r="AJ104" s="548" t="s">
        <v>436</v>
      </c>
      <c r="AK104" s="547"/>
      <c r="AL104" s="547"/>
      <c r="AM104" s="547"/>
      <c r="AN104" s="549"/>
      <c r="AO104" s="547" t="s">
        <v>289</v>
      </c>
      <c r="AP104" s="547"/>
      <c r="AQ104" s="547"/>
      <c r="AR104" s="547"/>
      <c r="AS104" s="547"/>
      <c r="AT104" s="523" t="s">
        <v>413</v>
      </c>
      <c r="AU104" s="584"/>
      <c r="AV104" s="584"/>
      <c r="AW104" s="584"/>
      <c r="AX104" s="585"/>
      <c r="AZ104" s="546" t="s">
        <v>13</v>
      </c>
      <c r="BA104" s="547"/>
      <c r="BB104" s="547"/>
      <c r="BC104" s="547"/>
      <c r="BD104" s="547"/>
      <c r="BE104" s="548" t="s">
        <v>21</v>
      </c>
      <c r="BF104" s="547"/>
      <c r="BG104" s="547"/>
      <c r="BH104" s="547"/>
      <c r="BI104" s="549"/>
      <c r="BJ104" s="547" t="s">
        <v>61</v>
      </c>
      <c r="BK104" s="547"/>
      <c r="BL104" s="547"/>
      <c r="BM104" s="547"/>
      <c r="BN104" s="550"/>
      <c r="BO104" s="546" t="s">
        <v>313</v>
      </c>
      <c r="BP104" s="547"/>
      <c r="BQ104" s="547"/>
      <c r="BR104" s="547"/>
      <c r="BS104" s="547"/>
      <c r="BT104" s="547"/>
      <c r="BU104" s="547"/>
      <c r="BV104" s="547"/>
      <c r="BW104" s="547"/>
      <c r="BX104" s="547"/>
      <c r="BY104" s="547"/>
      <c r="BZ104" s="547"/>
      <c r="CA104" s="547"/>
      <c r="CB104" s="547"/>
      <c r="CC104" s="551"/>
      <c r="CD104" s="548" t="s">
        <v>147</v>
      </c>
      <c r="CE104" s="547"/>
      <c r="CF104" s="547"/>
      <c r="CG104" s="547"/>
      <c r="CH104" s="551"/>
      <c r="CI104" s="548" t="s">
        <v>436</v>
      </c>
      <c r="CJ104" s="547"/>
      <c r="CK104" s="547"/>
      <c r="CL104" s="547"/>
      <c r="CM104" s="549"/>
      <c r="CN104" s="547" t="s">
        <v>289</v>
      </c>
      <c r="CO104" s="547"/>
      <c r="CP104" s="547"/>
      <c r="CQ104" s="547"/>
      <c r="CR104" s="547"/>
      <c r="CS104" s="523" t="s">
        <v>413</v>
      </c>
      <c r="CT104" s="584"/>
      <c r="CU104" s="584"/>
      <c r="CV104" s="584"/>
      <c r="CW104" s="585"/>
    </row>
    <row r="105" spans="1:101" ht="18" customHeight="1">
      <c r="A105" s="586" t="s">
        <v>256</v>
      </c>
      <c r="B105" s="542"/>
      <c r="C105" s="542"/>
      <c r="D105" s="542"/>
      <c r="E105" s="588"/>
      <c r="F105" s="589" t="s">
        <v>438</v>
      </c>
      <c r="G105" s="590"/>
      <c r="H105" s="590"/>
      <c r="I105" s="590"/>
      <c r="J105" s="591"/>
      <c r="K105" s="590" t="s">
        <v>115</v>
      </c>
      <c r="L105" s="590"/>
      <c r="M105" s="590"/>
      <c r="N105" s="590"/>
      <c r="O105" s="595"/>
      <c r="P105" s="596" t="s">
        <v>202</v>
      </c>
      <c r="Q105" s="597"/>
      <c r="R105" s="597"/>
      <c r="S105" s="597"/>
      <c r="T105" s="598"/>
      <c r="U105" s="552" t="s">
        <v>308</v>
      </c>
      <c r="V105" s="553"/>
      <c r="W105" s="553"/>
      <c r="X105" s="553"/>
      <c r="Y105" s="554"/>
      <c r="Z105" s="552" t="s">
        <v>348</v>
      </c>
      <c r="AA105" s="553"/>
      <c r="AB105" s="553"/>
      <c r="AC105" s="553"/>
      <c r="AD105" s="554"/>
      <c r="AE105" s="602" t="s">
        <v>442</v>
      </c>
      <c r="AF105" s="542"/>
      <c r="AG105" s="542"/>
      <c r="AH105" s="542"/>
      <c r="AI105" s="588"/>
      <c r="AJ105" s="602" t="s">
        <v>449</v>
      </c>
      <c r="AK105" s="542"/>
      <c r="AL105" s="542"/>
      <c r="AM105" s="542"/>
      <c r="AN105" s="603"/>
      <c r="AO105" s="542" t="s">
        <v>117</v>
      </c>
      <c r="AP105" s="542"/>
      <c r="AQ105" s="542"/>
      <c r="AR105" s="542"/>
      <c r="AS105" s="587"/>
      <c r="AT105" s="586"/>
      <c r="AU105" s="542"/>
      <c r="AV105" s="542"/>
      <c r="AW105" s="542"/>
      <c r="AX105" s="587"/>
      <c r="AZ105" s="586" t="s">
        <v>256</v>
      </c>
      <c r="BA105" s="542"/>
      <c r="BB105" s="542"/>
      <c r="BC105" s="542"/>
      <c r="BD105" s="588"/>
      <c r="BE105" s="589" t="s">
        <v>438</v>
      </c>
      <c r="BF105" s="590"/>
      <c r="BG105" s="590"/>
      <c r="BH105" s="590"/>
      <c r="BI105" s="591"/>
      <c r="BJ105" s="590" t="s">
        <v>115</v>
      </c>
      <c r="BK105" s="590"/>
      <c r="BL105" s="590"/>
      <c r="BM105" s="590"/>
      <c r="BN105" s="595"/>
      <c r="BO105" s="596" t="s">
        <v>202</v>
      </c>
      <c r="BP105" s="597"/>
      <c r="BQ105" s="597"/>
      <c r="BR105" s="597"/>
      <c r="BS105" s="598"/>
      <c r="BT105" s="552" t="s">
        <v>308</v>
      </c>
      <c r="BU105" s="553"/>
      <c r="BV105" s="553"/>
      <c r="BW105" s="553"/>
      <c r="BX105" s="554"/>
      <c r="BY105" s="552" t="s">
        <v>348</v>
      </c>
      <c r="BZ105" s="553"/>
      <c r="CA105" s="553"/>
      <c r="CB105" s="553"/>
      <c r="CC105" s="554"/>
      <c r="CD105" s="602" t="s">
        <v>442</v>
      </c>
      <c r="CE105" s="542"/>
      <c r="CF105" s="542"/>
      <c r="CG105" s="542"/>
      <c r="CH105" s="588"/>
      <c r="CI105" s="602" t="s">
        <v>449</v>
      </c>
      <c r="CJ105" s="542"/>
      <c r="CK105" s="542"/>
      <c r="CL105" s="542"/>
      <c r="CM105" s="603"/>
      <c r="CN105" s="542" t="s">
        <v>117</v>
      </c>
      <c r="CO105" s="542"/>
      <c r="CP105" s="542"/>
      <c r="CQ105" s="542"/>
      <c r="CR105" s="587"/>
      <c r="CS105" s="586"/>
      <c r="CT105" s="542"/>
      <c r="CU105" s="542"/>
      <c r="CV105" s="542"/>
      <c r="CW105" s="587"/>
    </row>
    <row r="106" spans="1:101" ht="18" customHeight="1">
      <c r="A106" s="586"/>
      <c r="B106" s="542"/>
      <c r="C106" s="542"/>
      <c r="D106" s="542"/>
      <c r="E106" s="588"/>
      <c r="F106" s="589"/>
      <c r="G106" s="590"/>
      <c r="H106" s="590"/>
      <c r="I106" s="590"/>
      <c r="J106" s="591"/>
      <c r="K106" s="590"/>
      <c r="L106" s="590"/>
      <c r="M106" s="590"/>
      <c r="N106" s="590"/>
      <c r="O106" s="595"/>
      <c r="P106" s="596"/>
      <c r="Q106" s="597"/>
      <c r="R106" s="597"/>
      <c r="S106" s="597"/>
      <c r="T106" s="598"/>
      <c r="U106" s="605" t="s">
        <v>296</v>
      </c>
      <c r="V106" s="606"/>
      <c r="W106" s="606"/>
      <c r="X106" s="606"/>
      <c r="Y106" s="607"/>
      <c r="Z106" s="606" t="s">
        <v>450</v>
      </c>
      <c r="AA106" s="606"/>
      <c r="AB106" s="606"/>
      <c r="AC106" s="606"/>
      <c r="AD106" s="606"/>
      <c r="AE106" s="602"/>
      <c r="AF106" s="542"/>
      <c r="AG106" s="542"/>
      <c r="AH106" s="542"/>
      <c r="AI106" s="588"/>
      <c r="AJ106" s="602"/>
      <c r="AK106" s="542"/>
      <c r="AL106" s="542"/>
      <c r="AM106" s="542"/>
      <c r="AN106" s="603"/>
      <c r="AO106" s="542"/>
      <c r="AP106" s="542"/>
      <c r="AQ106" s="542"/>
      <c r="AR106" s="542"/>
      <c r="AS106" s="587"/>
      <c r="AT106" s="586"/>
      <c r="AU106" s="542"/>
      <c r="AV106" s="542"/>
      <c r="AW106" s="542"/>
      <c r="AX106" s="587"/>
      <c r="AZ106" s="586"/>
      <c r="BA106" s="542"/>
      <c r="BB106" s="542"/>
      <c r="BC106" s="542"/>
      <c r="BD106" s="588"/>
      <c r="BE106" s="589"/>
      <c r="BF106" s="590"/>
      <c r="BG106" s="590"/>
      <c r="BH106" s="590"/>
      <c r="BI106" s="591"/>
      <c r="BJ106" s="590"/>
      <c r="BK106" s="590"/>
      <c r="BL106" s="590"/>
      <c r="BM106" s="590"/>
      <c r="BN106" s="595"/>
      <c r="BO106" s="596"/>
      <c r="BP106" s="597"/>
      <c r="BQ106" s="597"/>
      <c r="BR106" s="597"/>
      <c r="BS106" s="598"/>
      <c r="BT106" s="605" t="s">
        <v>296</v>
      </c>
      <c r="BU106" s="606"/>
      <c r="BV106" s="606"/>
      <c r="BW106" s="606"/>
      <c r="BX106" s="607"/>
      <c r="BY106" s="606" t="s">
        <v>450</v>
      </c>
      <c r="BZ106" s="606"/>
      <c r="CA106" s="606"/>
      <c r="CB106" s="606"/>
      <c r="CC106" s="606"/>
      <c r="CD106" s="602"/>
      <c r="CE106" s="542"/>
      <c r="CF106" s="542"/>
      <c r="CG106" s="542"/>
      <c r="CH106" s="588"/>
      <c r="CI106" s="602"/>
      <c r="CJ106" s="542"/>
      <c r="CK106" s="542"/>
      <c r="CL106" s="542"/>
      <c r="CM106" s="603"/>
      <c r="CN106" s="542"/>
      <c r="CO106" s="542"/>
      <c r="CP106" s="542"/>
      <c r="CQ106" s="542"/>
      <c r="CR106" s="587"/>
      <c r="CS106" s="586"/>
      <c r="CT106" s="542"/>
      <c r="CU106" s="542"/>
      <c r="CV106" s="542"/>
      <c r="CW106" s="587"/>
    </row>
    <row r="107" spans="1:101" ht="18" customHeight="1">
      <c r="A107" s="559"/>
      <c r="B107" s="555"/>
      <c r="C107" s="555"/>
      <c r="D107" s="555"/>
      <c r="E107" s="558"/>
      <c r="F107" s="592"/>
      <c r="G107" s="593"/>
      <c r="H107" s="593"/>
      <c r="I107" s="593"/>
      <c r="J107" s="594"/>
      <c r="K107" s="555" t="s">
        <v>445</v>
      </c>
      <c r="L107" s="555"/>
      <c r="M107" s="555"/>
      <c r="N107" s="555"/>
      <c r="O107" s="556"/>
      <c r="P107" s="599"/>
      <c r="Q107" s="600"/>
      <c r="R107" s="600"/>
      <c r="S107" s="600"/>
      <c r="T107" s="601"/>
      <c r="U107" s="608"/>
      <c r="V107" s="609"/>
      <c r="W107" s="609"/>
      <c r="X107" s="609"/>
      <c r="Y107" s="610"/>
      <c r="Z107" s="609"/>
      <c r="AA107" s="609"/>
      <c r="AB107" s="609"/>
      <c r="AC107" s="609"/>
      <c r="AD107" s="609"/>
      <c r="AE107" s="557" t="s">
        <v>272</v>
      </c>
      <c r="AF107" s="555"/>
      <c r="AG107" s="555"/>
      <c r="AH107" s="555"/>
      <c r="AI107" s="558"/>
      <c r="AJ107" s="557"/>
      <c r="AK107" s="555"/>
      <c r="AL107" s="555"/>
      <c r="AM107" s="555"/>
      <c r="AN107" s="604"/>
      <c r="AO107" s="555" t="s">
        <v>352</v>
      </c>
      <c r="AP107" s="555"/>
      <c r="AQ107" s="555"/>
      <c r="AR107" s="555"/>
      <c r="AS107" s="555"/>
      <c r="AT107" s="559" t="s">
        <v>446</v>
      </c>
      <c r="AU107" s="555"/>
      <c r="AV107" s="555"/>
      <c r="AW107" s="555"/>
      <c r="AX107" s="556"/>
      <c r="AZ107" s="559"/>
      <c r="BA107" s="555"/>
      <c r="BB107" s="555"/>
      <c r="BC107" s="555"/>
      <c r="BD107" s="558"/>
      <c r="BE107" s="592"/>
      <c r="BF107" s="593"/>
      <c r="BG107" s="593"/>
      <c r="BH107" s="593"/>
      <c r="BI107" s="594"/>
      <c r="BJ107" s="555" t="s">
        <v>445</v>
      </c>
      <c r="BK107" s="555"/>
      <c r="BL107" s="555"/>
      <c r="BM107" s="555"/>
      <c r="BN107" s="556"/>
      <c r="BO107" s="599"/>
      <c r="BP107" s="600"/>
      <c r="BQ107" s="600"/>
      <c r="BR107" s="600"/>
      <c r="BS107" s="601"/>
      <c r="BT107" s="608"/>
      <c r="BU107" s="609"/>
      <c r="BV107" s="609"/>
      <c r="BW107" s="609"/>
      <c r="BX107" s="610"/>
      <c r="BY107" s="609"/>
      <c r="BZ107" s="609"/>
      <c r="CA107" s="609"/>
      <c r="CB107" s="609"/>
      <c r="CC107" s="609"/>
      <c r="CD107" s="557" t="s">
        <v>272</v>
      </c>
      <c r="CE107" s="555"/>
      <c r="CF107" s="555"/>
      <c r="CG107" s="555"/>
      <c r="CH107" s="558"/>
      <c r="CI107" s="557"/>
      <c r="CJ107" s="555"/>
      <c r="CK107" s="555"/>
      <c r="CL107" s="555"/>
      <c r="CM107" s="604"/>
      <c r="CN107" s="555" t="s">
        <v>352</v>
      </c>
      <c r="CO107" s="555"/>
      <c r="CP107" s="555"/>
      <c r="CQ107" s="555"/>
      <c r="CR107" s="555"/>
      <c r="CS107" s="559" t="s">
        <v>446</v>
      </c>
      <c r="CT107" s="555"/>
      <c r="CU107" s="555"/>
      <c r="CV107" s="555"/>
      <c r="CW107" s="556"/>
    </row>
    <row r="108" spans="1:101" s="142" customFormat="1">
      <c r="A108" s="560" t="s">
        <v>267</v>
      </c>
      <c r="B108" s="561"/>
      <c r="C108" s="561"/>
      <c r="D108" s="561"/>
      <c r="E108" s="562"/>
      <c r="F108" s="563" t="s">
        <v>267</v>
      </c>
      <c r="G108" s="561"/>
      <c r="H108" s="561"/>
      <c r="I108" s="561"/>
      <c r="J108" s="564"/>
      <c r="K108" s="561" t="s">
        <v>267</v>
      </c>
      <c r="L108" s="561"/>
      <c r="M108" s="561"/>
      <c r="N108" s="561"/>
      <c r="O108" s="565"/>
      <c r="P108" s="561" t="s">
        <v>267</v>
      </c>
      <c r="Q108" s="561"/>
      <c r="R108" s="561"/>
      <c r="S108" s="561"/>
      <c r="T108" s="561"/>
      <c r="U108" s="563" t="s">
        <v>267</v>
      </c>
      <c r="V108" s="561"/>
      <c r="W108" s="561"/>
      <c r="X108" s="561"/>
      <c r="Y108" s="562"/>
      <c r="Z108" s="561" t="s">
        <v>267</v>
      </c>
      <c r="AA108" s="561"/>
      <c r="AB108" s="561"/>
      <c r="AC108" s="561"/>
      <c r="AD108" s="561"/>
      <c r="AE108" s="563" t="s">
        <v>267</v>
      </c>
      <c r="AF108" s="561"/>
      <c r="AG108" s="561"/>
      <c r="AH108" s="561"/>
      <c r="AI108" s="562"/>
      <c r="AJ108" s="563" t="s">
        <v>267</v>
      </c>
      <c r="AK108" s="561"/>
      <c r="AL108" s="561"/>
      <c r="AM108" s="561"/>
      <c r="AN108" s="564"/>
      <c r="AO108" s="561" t="s">
        <v>267</v>
      </c>
      <c r="AP108" s="561"/>
      <c r="AQ108" s="561"/>
      <c r="AR108" s="561"/>
      <c r="AS108" s="561"/>
      <c r="AT108" s="560" t="s">
        <v>267</v>
      </c>
      <c r="AU108" s="561"/>
      <c r="AV108" s="561"/>
      <c r="AW108" s="561"/>
      <c r="AX108" s="565"/>
      <c r="AZ108" s="560" t="s">
        <v>267</v>
      </c>
      <c r="BA108" s="561"/>
      <c r="BB108" s="561"/>
      <c r="BC108" s="561"/>
      <c r="BD108" s="562"/>
      <c r="BE108" s="563" t="s">
        <v>267</v>
      </c>
      <c r="BF108" s="561"/>
      <c r="BG108" s="561"/>
      <c r="BH108" s="561"/>
      <c r="BI108" s="564"/>
      <c r="BJ108" s="561" t="s">
        <v>267</v>
      </c>
      <c r="BK108" s="561"/>
      <c r="BL108" s="561"/>
      <c r="BM108" s="561"/>
      <c r="BN108" s="565"/>
      <c r="BO108" s="561" t="s">
        <v>267</v>
      </c>
      <c r="BP108" s="561"/>
      <c r="BQ108" s="561"/>
      <c r="BR108" s="561"/>
      <c r="BS108" s="561"/>
      <c r="BT108" s="563" t="s">
        <v>267</v>
      </c>
      <c r="BU108" s="561"/>
      <c r="BV108" s="561"/>
      <c r="BW108" s="561"/>
      <c r="BX108" s="562"/>
      <c r="BY108" s="561" t="s">
        <v>267</v>
      </c>
      <c r="BZ108" s="561"/>
      <c r="CA108" s="561"/>
      <c r="CB108" s="561"/>
      <c r="CC108" s="561"/>
      <c r="CD108" s="563" t="s">
        <v>267</v>
      </c>
      <c r="CE108" s="561"/>
      <c r="CF108" s="561"/>
      <c r="CG108" s="561"/>
      <c r="CH108" s="562"/>
      <c r="CI108" s="563" t="s">
        <v>267</v>
      </c>
      <c r="CJ108" s="561"/>
      <c r="CK108" s="561"/>
      <c r="CL108" s="561"/>
      <c r="CM108" s="564"/>
      <c r="CN108" s="561" t="s">
        <v>267</v>
      </c>
      <c r="CO108" s="561"/>
      <c r="CP108" s="561"/>
      <c r="CQ108" s="561"/>
      <c r="CR108" s="561"/>
      <c r="CS108" s="560" t="s">
        <v>267</v>
      </c>
      <c r="CT108" s="561"/>
      <c r="CU108" s="561"/>
      <c r="CV108" s="561"/>
      <c r="CW108" s="565"/>
    </row>
    <row r="109" spans="1:101" ht="24.9" customHeight="1">
      <c r="A109" s="566">
        <f>'③細目表（提出）'!C19</f>
        <v>0</v>
      </c>
      <c r="B109" s="567"/>
      <c r="C109" s="567"/>
      <c r="D109" s="567"/>
      <c r="E109" s="568"/>
      <c r="F109" s="569">
        <f>'③細目表（提出）'!D19</f>
        <v>0</v>
      </c>
      <c r="G109" s="567"/>
      <c r="H109" s="567"/>
      <c r="I109" s="567"/>
      <c r="J109" s="570"/>
      <c r="K109" s="571">
        <f>A109+F109</f>
        <v>0</v>
      </c>
      <c r="L109" s="571"/>
      <c r="M109" s="571"/>
      <c r="N109" s="571"/>
      <c r="O109" s="578"/>
      <c r="P109" s="571" t="e">
        <f>'③細目表（提出）'!F19</f>
        <v>#DIV/0!</v>
      </c>
      <c r="Q109" s="567"/>
      <c r="R109" s="567"/>
      <c r="S109" s="567"/>
      <c r="T109" s="567"/>
      <c r="U109" s="576" t="e">
        <f>'③細目表（提出）'!G19</f>
        <v>#DIV/0!</v>
      </c>
      <c r="V109" s="567"/>
      <c r="W109" s="567"/>
      <c r="X109" s="567"/>
      <c r="Y109" s="568"/>
      <c r="Z109" s="567">
        <f>'③細目表（提出）'!H19</f>
        <v>0</v>
      </c>
      <c r="AA109" s="567"/>
      <c r="AB109" s="567"/>
      <c r="AC109" s="567"/>
      <c r="AD109" s="567"/>
      <c r="AE109" s="569" t="e">
        <f>P109-U109-Z109</f>
        <v>#DIV/0!</v>
      </c>
      <c r="AF109" s="571"/>
      <c r="AG109" s="571"/>
      <c r="AH109" s="571"/>
      <c r="AI109" s="579"/>
      <c r="AJ109" s="576">
        <f>'③細目表（提出）'!J19</f>
        <v>0</v>
      </c>
      <c r="AK109" s="567"/>
      <c r="AL109" s="567"/>
      <c r="AM109" s="567"/>
      <c r="AN109" s="570"/>
      <c r="AO109" s="571" t="e">
        <f>AE109+AJ109</f>
        <v>#DIV/0!</v>
      </c>
      <c r="AP109" s="571"/>
      <c r="AQ109" s="571"/>
      <c r="AR109" s="571"/>
      <c r="AS109" s="571"/>
      <c r="AT109" s="566" t="e">
        <f>K109-AO109</f>
        <v>#DIV/0!</v>
      </c>
      <c r="AU109" s="571"/>
      <c r="AV109" s="571"/>
      <c r="AW109" s="571"/>
      <c r="AX109" s="578"/>
      <c r="AZ109" s="566">
        <f>'③細目表（提出）'!C46</f>
        <v>0</v>
      </c>
      <c r="BA109" s="567"/>
      <c r="BB109" s="567"/>
      <c r="BC109" s="567"/>
      <c r="BD109" s="568"/>
      <c r="BE109" s="569">
        <f>'③細目表（提出）'!D46</f>
        <v>0</v>
      </c>
      <c r="BF109" s="571"/>
      <c r="BG109" s="571"/>
      <c r="BH109" s="571"/>
      <c r="BI109" s="577"/>
      <c r="BJ109" s="571">
        <f>AZ109+BE109</f>
        <v>0</v>
      </c>
      <c r="BK109" s="571"/>
      <c r="BL109" s="571"/>
      <c r="BM109" s="571"/>
      <c r="BN109" s="578"/>
      <c r="BO109" s="571" t="e">
        <f>'③細目表（提出）'!F46</f>
        <v>#DIV/0!</v>
      </c>
      <c r="BP109" s="571"/>
      <c r="BQ109" s="571"/>
      <c r="BR109" s="571"/>
      <c r="BS109" s="571"/>
      <c r="BT109" s="569" t="e">
        <f>'③細目表（提出）'!G46</f>
        <v>#DIV/0!</v>
      </c>
      <c r="BU109" s="571"/>
      <c r="BV109" s="571"/>
      <c r="BW109" s="571"/>
      <c r="BX109" s="579"/>
      <c r="BY109" s="571">
        <f>'③細目表（提出）'!H46</f>
        <v>0</v>
      </c>
      <c r="BZ109" s="571"/>
      <c r="CA109" s="571"/>
      <c r="CB109" s="571"/>
      <c r="CC109" s="571"/>
      <c r="CD109" s="569" t="e">
        <f>BO109-BT109-BY109</f>
        <v>#DIV/0!</v>
      </c>
      <c r="CE109" s="571"/>
      <c r="CF109" s="571"/>
      <c r="CG109" s="571"/>
      <c r="CH109" s="579"/>
      <c r="CI109" s="569">
        <f>'③細目表（提出）'!J46</f>
        <v>0</v>
      </c>
      <c r="CJ109" s="571"/>
      <c r="CK109" s="571"/>
      <c r="CL109" s="571"/>
      <c r="CM109" s="577"/>
      <c r="CN109" s="571" t="e">
        <f>CD109+CI109</f>
        <v>#DIV/0!</v>
      </c>
      <c r="CO109" s="571"/>
      <c r="CP109" s="571"/>
      <c r="CQ109" s="571"/>
      <c r="CR109" s="571"/>
      <c r="CS109" s="566" t="e">
        <f>BJ109-CN109</f>
        <v>#DIV/0!</v>
      </c>
      <c r="CT109" s="571"/>
      <c r="CU109" s="571"/>
      <c r="CV109" s="571"/>
      <c r="CW109" s="578"/>
    </row>
    <row r="110" spans="1:101">
      <c r="A110" s="185" t="s">
        <v>451</v>
      </c>
      <c r="B110" s="185"/>
      <c r="C110" s="185"/>
      <c r="D110" s="185"/>
      <c r="E110" s="185"/>
      <c r="F110" s="185"/>
      <c r="G110" s="185"/>
      <c r="H110" s="185"/>
      <c r="I110" s="185"/>
      <c r="J110" s="185"/>
      <c r="K110" s="185"/>
      <c r="L110" s="185"/>
      <c r="M110" s="185"/>
      <c r="N110" s="185"/>
      <c r="O110" s="185"/>
      <c r="P110" s="185"/>
      <c r="Q110" s="185"/>
      <c r="R110" s="185"/>
      <c r="S110" s="185"/>
      <c r="T110" s="185"/>
      <c r="U110" s="185"/>
      <c r="V110" s="185"/>
      <c r="W110" s="185"/>
      <c r="X110" s="185"/>
      <c r="Y110" s="185"/>
      <c r="Z110" s="185"/>
      <c r="AA110" s="185"/>
      <c r="AB110" s="185"/>
      <c r="AC110" s="185"/>
      <c r="AD110" s="185"/>
      <c r="AE110" s="185"/>
      <c r="AF110" s="185"/>
      <c r="AG110" s="185"/>
      <c r="AH110" s="185"/>
      <c r="AI110" s="185"/>
      <c r="AJ110" s="185"/>
      <c r="AK110" s="185"/>
      <c r="AL110" s="185"/>
      <c r="AM110" s="185"/>
      <c r="AN110" s="185"/>
      <c r="AO110" s="185"/>
      <c r="AP110" s="185"/>
      <c r="AQ110" s="185"/>
      <c r="AR110" s="185"/>
      <c r="AS110" s="185"/>
      <c r="AT110" s="185"/>
      <c r="AU110" s="185"/>
      <c r="AV110" s="185"/>
      <c r="AW110" s="185"/>
      <c r="AX110" s="185"/>
      <c r="AZ110" s="185" t="s">
        <v>451</v>
      </c>
      <c r="BA110" s="185"/>
      <c r="BB110" s="185"/>
      <c r="BC110" s="185"/>
      <c r="BD110" s="185"/>
      <c r="BE110" s="185"/>
      <c r="BF110" s="185"/>
      <c r="BG110" s="185"/>
      <c r="BH110" s="185"/>
      <c r="BI110" s="185"/>
      <c r="BJ110" s="185"/>
      <c r="BK110" s="185"/>
      <c r="BL110" s="185"/>
      <c r="BM110" s="185"/>
      <c r="BN110" s="185"/>
      <c r="BO110" s="185"/>
      <c r="BP110" s="185"/>
      <c r="BQ110" s="185"/>
      <c r="BR110" s="185"/>
      <c r="BS110" s="185"/>
      <c r="BT110" s="185"/>
      <c r="BU110" s="185"/>
      <c r="BV110" s="185"/>
      <c r="BW110" s="185"/>
      <c r="BX110" s="185"/>
      <c r="BY110" s="185"/>
      <c r="BZ110" s="185"/>
      <c r="CA110" s="185"/>
      <c r="CB110" s="185"/>
      <c r="CC110" s="185"/>
      <c r="CD110" s="185"/>
      <c r="CE110" s="185"/>
      <c r="CF110" s="185"/>
      <c r="CG110" s="185"/>
      <c r="CH110" s="185"/>
      <c r="CI110" s="185"/>
      <c r="CJ110" s="185"/>
      <c r="CK110" s="185"/>
      <c r="CL110" s="185"/>
      <c r="CM110" s="185"/>
      <c r="CN110" s="185"/>
      <c r="CO110" s="185"/>
      <c r="CP110" s="185"/>
      <c r="CQ110" s="185"/>
      <c r="CR110" s="185"/>
      <c r="CS110" s="185"/>
      <c r="CT110" s="185"/>
      <c r="CU110" s="185"/>
      <c r="CV110" s="185"/>
      <c r="CW110" s="185"/>
    </row>
    <row r="111" spans="1:101" ht="20.100000000000001" customHeight="1">
      <c r="A111" s="542" t="s">
        <v>232</v>
      </c>
      <c r="B111" s="542"/>
      <c r="C111" s="542"/>
      <c r="D111" s="542"/>
      <c r="E111" s="542"/>
      <c r="F111" s="542"/>
      <c r="G111" s="542"/>
      <c r="H111" s="542"/>
      <c r="I111" s="542"/>
      <c r="J111" s="542"/>
      <c r="K111" s="542"/>
      <c r="L111" s="542"/>
      <c r="M111" s="542"/>
      <c r="N111" s="542"/>
      <c r="O111" s="542"/>
      <c r="P111" s="542"/>
      <c r="Q111" s="542"/>
      <c r="R111" s="542"/>
      <c r="S111" s="542"/>
      <c r="T111" s="542"/>
      <c r="U111" s="542"/>
      <c r="V111" s="542"/>
      <c r="W111" s="542"/>
      <c r="X111" s="542"/>
      <c r="Y111" s="542"/>
      <c r="Z111" s="542"/>
      <c r="AA111" s="542"/>
      <c r="AB111" s="542"/>
      <c r="AC111" s="542"/>
      <c r="AD111" s="542"/>
      <c r="AE111" s="542"/>
      <c r="AF111" s="542"/>
      <c r="AG111" s="542"/>
      <c r="AH111" s="542"/>
      <c r="AI111" s="542"/>
      <c r="AJ111" s="542"/>
      <c r="AK111" s="542"/>
      <c r="AL111" s="542"/>
      <c r="AM111" s="542"/>
      <c r="AN111" s="542"/>
      <c r="AO111" s="542"/>
      <c r="AP111" s="542"/>
      <c r="AQ111" s="542"/>
      <c r="AR111" s="542"/>
      <c r="AS111" s="542"/>
      <c r="AT111" s="542"/>
      <c r="AU111" s="542"/>
      <c r="AV111" s="542"/>
      <c r="AW111" s="542"/>
      <c r="AX111" s="542"/>
      <c r="AZ111" s="542" t="s">
        <v>232</v>
      </c>
      <c r="BA111" s="542"/>
      <c r="BB111" s="542"/>
      <c r="BC111" s="542"/>
      <c r="BD111" s="542"/>
      <c r="BE111" s="542"/>
      <c r="BF111" s="542"/>
      <c r="BG111" s="542"/>
      <c r="BH111" s="542"/>
      <c r="BI111" s="542"/>
      <c r="BJ111" s="542"/>
      <c r="BK111" s="542"/>
      <c r="BL111" s="542"/>
      <c r="BM111" s="542"/>
      <c r="BN111" s="542"/>
      <c r="BO111" s="542"/>
      <c r="BP111" s="542"/>
      <c r="BQ111" s="542"/>
      <c r="BR111" s="542"/>
      <c r="BS111" s="542"/>
      <c r="BT111" s="542"/>
      <c r="BU111" s="542"/>
      <c r="BV111" s="542"/>
      <c r="BW111" s="542"/>
      <c r="BX111" s="542"/>
      <c r="BY111" s="542"/>
      <c r="BZ111" s="542"/>
      <c r="CA111" s="542"/>
      <c r="CB111" s="542"/>
      <c r="CC111" s="542"/>
      <c r="CD111" s="542"/>
      <c r="CE111" s="542"/>
      <c r="CF111" s="542"/>
      <c r="CG111" s="542"/>
      <c r="CH111" s="542"/>
      <c r="CI111" s="542"/>
      <c r="CJ111" s="542"/>
      <c r="CK111" s="542"/>
      <c r="CL111" s="542"/>
      <c r="CM111" s="542"/>
      <c r="CN111" s="542"/>
      <c r="CO111" s="542"/>
      <c r="CP111" s="542"/>
      <c r="CQ111" s="542"/>
      <c r="CR111" s="542"/>
      <c r="CS111" s="542"/>
      <c r="CT111" s="542"/>
      <c r="CU111" s="542"/>
      <c r="CV111" s="542"/>
      <c r="CW111" s="542"/>
    </row>
    <row r="112" spans="1:101" ht="20.100000000000001" customHeight="1">
      <c r="AK112" s="186" t="s">
        <v>126</v>
      </c>
      <c r="AL112" s="543" t="s">
        <v>159</v>
      </c>
      <c r="AM112" s="543"/>
      <c r="AN112" s="543"/>
      <c r="AO112" s="184" t="s">
        <v>138</v>
      </c>
      <c r="AP112" s="473" t="str">
        <f>$AP$2</f>
        <v>集落協定</v>
      </c>
      <c r="AQ112" s="473"/>
      <c r="AR112" s="473"/>
      <c r="AS112" s="473"/>
      <c r="AT112" s="473"/>
      <c r="AU112" s="473"/>
      <c r="AV112" s="473"/>
      <c r="AW112" s="473"/>
      <c r="AX112" s="141" t="s">
        <v>137</v>
      </c>
      <c r="CJ112" s="186" t="s">
        <v>126</v>
      </c>
      <c r="CK112" s="543" t="s">
        <v>159</v>
      </c>
      <c r="CL112" s="543"/>
      <c r="CM112" s="543"/>
      <c r="CN112" s="184" t="s">
        <v>138</v>
      </c>
      <c r="CO112" s="473" t="str">
        <f>$AP$2</f>
        <v>集落協定</v>
      </c>
      <c r="CP112" s="473"/>
      <c r="CQ112" s="473"/>
      <c r="CR112" s="473"/>
      <c r="CS112" s="473"/>
      <c r="CT112" s="473"/>
      <c r="CU112" s="473"/>
      <c r="CV112" s="473"/>
      <c r="CW112" s="141" t="s">
        <v>137</v>
      </c>
    </row>
    <row r="113" spans="1:101" ht="20.100000000000001" customHeight="1">
      <c r="AK113" s="186" t="s">
        <v>126</v>
      </c>
      <c r="AL113" s="544" t="s">
        <v>164</v>
      </c>
      <c r="AM113" s="544"/>
      <c r="AN113" s="544"/>
      <c r="AO113" s="544"/>
      <c r="AP113" s="544"/>
      <c r="AQ113" s="184" t="s">
        <v>135</v>
      </c>
      <c r="AR113" s="545">
        <f>②内訳!L19</f>
        <v>0</v>
      </c>
      <c r="AS113" s="545"/>
      <c r="AT113" s="545"/>
      <c r="AU113" s="545"/>
      <c r="AV113" s="545"/>
      <c r="AW113" s="545"/>
      <c r="AX113" s="141" t="s">
        <v>137</v>
      </c>
      <c r="CJ113" s="186" t="s">
        <v>126</v>
      </c>
      <c r="CK113" s="544" t="s">
        <v>164</v>
      </c>
      <c r="CL113" s="544"/>
      <c r="CM113" s="544"/>
      <c r="CN113" s="544"/>
      <c r="CO113" s="544"/>
      <c r="CP113" s="184" t="s">
        <v>135</v>
      </c>
      <c r="CQ113" s="545">
        <f>②内訳!L46</f>
        <v>0</v>
      </c>
      <c r="CR113" s="545"/>
      <c r="CS113" s="545"/>
      <c r="CT113" s="545"/>
      <c r="CU113" s="545"/>
      <c r="CV113" s="545"/>
      <c r="CW113" s="141" t="s">
        <v>137</v>
      </c>
    </row>
    <row r="114" spans="1:101" ht="18" customHeight="1">
      <c r="A114" s="546" t="s">
        <v>13</v>
      </c>
      <c r="B114" s="547"/>
      <c r="C114" s="547"/>
      <c r="D114" s="547"/>
      <c r="E114" s="547"/>
      <c r="F114" s="548" t="s">
        <v>21</v>
      </c>
      <c r="G114" s="547"/>
      <c r="H114" s="547"/>
      <c r="I114" s="547"/>
      <c r="J114" s="549"/>
      <c r="K114" s="547" t="s">
        <v>61</v>
      </c>
      <c r="L114" s="547"/>
      <c r="M114" s="547"/>
      <c r="N114" s="547"/>
      <c r="O114" s="550"/>
      <c r="P114" s="546" t="s">
        <v>313</v>
      </c>
      <c r="Q114" s="547"/>
      <c r="R114" s="547"/>
      <c r="S114" s="547"/>
      <c r="T114" s="547"/>
      <c r="U114" s="547"/>
      <c r="V114" s="547"/>
      <c r="W114" s="547"/>
      <c r="X114" s="547"/>
      <c r="Y114" s="547"/>
      <c r="Z114" s="547"/>
      <c r="AA114" s="547"/>
      <c r="AB114" s="547"/>
      <c r="AC114" s="547"/>
      <c r="AD114" s="551"/>
      <c r="AE114" s="548" t="s">
        <v>147</v>
      </c>
      <c r="AF114" s="547"/>
      <c r="AG114" s="547"/>
      <c r="AH114" s="547"/>
      <c r="AI114" s="551"/>
      <c r="AJ114" s="548" t="s">
        <v>436</v>
      </c>
      <c r="AK114" s="547"/>
      <c r="AL114" s="547"/>
      <c r="AM114" s="547"/>
      <c r="AN114" s="549"/>
      <c r="AO114" s="547" t="s">
        <v>289</v>
      </c>
      <c r="AP114" s="547"/>
      <c r="AQ114" s="547"/>
      <c r="AR114" s="547"/>
      <c r="AS114" s="547"/>
      <c r="AT114" s="523" t="s">
        <v>413</v>
      </c>
      <c r="AU114" s="584"/>
      <c r="AV114" s="584"/>
      <c r="AW114" s="584"/>
      <c r="AX114" s="585"/>
      <c r="AZ114" s="546" t="s">
        <v>13</v>
      </c>
      <c r="BA114" s="547"/>
      <c r="BB114" s="547"/>
      <c r="BC114" s="547"/>
      <c r="BD114" s="547"/>
      <c r="BE114" s="548" t="s">
        <v>21</v>
      </c>
      <c r="BF114" s="547"/>
      <c r="BG114" s="547"/>
      <c r="BH114" s="547"/>
      <c r="BI114" s="549"/>
      <c r="BJ114" s="547" t="s">
        <v>61</v>
      </c>
      <c r="BK114" s="547"/>
      <c r="BL114" s="547"/>
      <c r="BM114" s="547"/>
      <c r="BN114" s="550"/>
      <c r="BO114" s="546" t="s">
        <v>313</v>
      </c>
      <c r="BP114" s="547"/>
      <c r="BQ114" s="547"/>
      <c r="BR114" s="547"/>
      <c r="BS114" s="547"/>
      <c r="BT114" s="547"/>
      <c r="BU114" s="547"/>
      <c r="BV114" s="547"/>
      <c r="BW114" s="547"/>
      <c r="BX114" s="547"/>
      <c r="BY114" s="547"/>
      <c r="BZ114" s="547"/>
      <c r="CA114" s="547"/>
      <c r="CB114" s="547"/>
      <c r="CC114" s="551"/>
      <c r="CD114" s="548" t="s">
        <v>147</v>
      </c>
      <c r="CE114" s="547"/>
      <c r="CF114" s="547"/>
      <c r="CG114" s="547"/>
      <c r="CH114" s="551"/>
      <c r="CI114" s="548" t="s">
        <v>436</v>
      </c>
      <c r="CJ114" s="547"/>
      <c r="CK114" s="547"/>
      <c r="CL114" s="547"/>
      <c r="CM114" s="549"/>
      <c r="CN114" s="547" t="s">
        <v>289</v>
      </c>
      <c r="CO114" s="547"/>
      <c r="CP114" s="547"/>
      <c r="CQ114" s="547"/>
      <c r="CR114" s="547"/>
      <c r="CS114" s="523" t="s">
        <v>413</v>
      </c>
      <c r="CT114" s="584"/>
      <c r="CU114" s="584"/>
      <c r="CV114" s="584"/>
      <c r="CW114" s="585"/>
    </row>
    <row r="115" spans="1:101" ht="18" customHeight="1">
      <c r="A115" s="586" t="s">
        <v>256</v>
      </c>
      <c r="B115" s="542"/>
      <c r="C115" s="542"/>
      <c r="D115" s="542"/>
      <c r="E115" s="588"/>
      <c r="F115" s="589" t="s">
        <v>438</v>
      </c>
      <c r="G115" s="590"/>
      <c r="H115" s="590"/>
      <c r="I115" s="590"/>
      <c r="J115" s="591"/>
      <c r="K115" s="590" t="s">
        <v>115</v>
      </c>
      <c r="L115" s="590"/>
      <c r="M115" s="590"/>
      <c r="N115" s="590"/>
      <c r="O115" s="595"/>
      <c r="P115" s="596" t="s">
        <v>202</v>
      </c>
      <c r="Q115" s="597"/>
      <c r="R115" s="597"/>
      <c r="S115" s="597"/>
      <c r="T115" s="598"/>
      <c r="U115" s="552" t="s">
        <v>308</v>
      </c>
      <c r="V115" s="553"/>
      <c r="W115" s="553"/>
      <c r="X115" s="553"/>
      <c r="Y115" s="554"/>
      <c r="Z115" s="552" t="s">
        <v>348</v>
      </c>
      <c r="AA115" s="553"/>
      <c r="AB115" s="553"/>
      <c r="AC115" s="553"/>
      <c r="AD115" s="554"/>
      <c r="AE115" s="602" t="s">
        <v>442</v>
      </c>
      <c r="AF115" s="542"/>
      <c r="AG115" s="542"/>
      <c r="AH115" s="542"/>
      <c r="AI115" s="588"/>
      <c r="AJ115" s="602" t="s">
        <v>449</v>
      </c>
      <c r="AK115" s="542"/>
      <c r="AL115" s="542"/>
      <c r="AM115" s="542"/>
      <c r="AN115" s="603"/>
      <c r="AO115" s="542" t="s">
        <v>117</v>
      </c>
      <c r="AP115" s="542"/>
      <c r="AQ115" s="542"/>
      <c r="AR115" s="542"/>
      <c r="AS115" s="587"/>
      <c r="AT115" s="586"/>
      <c r="AU115" s="542"/>
      <c r="AV115" s="542"/>
      <c r="AW115" s="542"/>
      <c r="AX115" s="587"/>
      <c r="AZ115" s="586" t="s">
        <v>256</v>
      </c>
      <c r="BA115" s="542"/>
      <c r="BB115" s="542"/>
      <c r="BC115" s="542"/>
      <c r="BD115" s="588"/>
      <c r="BE115" s="589" t="s">
        <v>438</v>
      </c>
      <c r="BF115" s="590"/>
      <c r="BG115" s="590"/>
      <c r="BH115" s="590"/>
      <c r="BI115" s="591"/>
      <c r="BJ115" s="590" t="s">
        <v>115</v>
      </c>
      <c r="BK115" s="590"/>
      <c r="BL115" s="590"/>
      <c r="BM115" s="590"/>
      <c r="BN115" s="595"/>
      <c r="BO115" s="596" t="s">
        <v>202</v>
      </c>
      <c r="BP115" s="597"/>
      <c r="BQ115" s="597"/>
      <c r="BR115" s="597"/>
      <c r="BS115" s="598"/>
      <c r="BT115" s="552" t="s">
        <v>308</v>
      </c>
      <c r="BU115" s="553"/>
      <c r="BV115" s="553"/>
      <c r="BW115" s="553"/>
      <c r="BX115" s="554"/>
      <c r="BY115" s="552" t="s">
        <v>348</v>
      </c>
      <c r="BZ115" s="553"/>
      <c r="CA115" s="553"/>
      <c r="CB115" s="553"/>
      <c r="CC115" s="554"/>
      <c r="CD115" s="602" t="s">
        <v>442</v>
      </c>
      <c r="CE115" s="542"/>
      <c r="CF115" s="542"/>
      <c r="CG115" s="542"/>
      <c r="CH115" s="588"/>
      <c r="CI115" s="602" t="s">
        <v>449</v>
      </c>
      <c r="CJ115" s="542"/>
      <c r="CK115" s="542"/>
      <c r="CL115" s="542"/>
      <c r="CM115" s="603"/>
      <c r="CN115" s="542" t="s">
        <v>117</v>
      </c>
      <c r="CO115" s="542"/>
      <c r="CP115" s="542"/>
      <c r="CQ115" s="542"/>
      <c r="CR115" s="587"/>
      <c r="CS115" s="586"/>
      <c r="CT115" s="542"/>
      <c r="CU115" s="542"/>
      <c r="CV115" s="542"/>
      <c r="CW115" s="587"/>
    </row>
    <row r="116" spans="1:101" ht="18" customHeight="1">
      <c r="A116" s="586"/>
      <c r="B116" s="542"/>
      <c r="C116" s="542"/>
      <c r="D116" s="542"/>
      <c r="E116" s="588"/>
      <c r="F116" s="589"/>
      <c r="G116" s="590"/>
      <c r="H116" s="590"/>
      <c r="I116" s="590"/>
      <c r="J116" s="591"/>
      <c r="K116" s="590"/>
      <c r="L116" s="590"/>
      <c r="M116" s="590"/>
      <c r="N116" s="590"/>
      <c r="O116" s="595"/>
      <c r="P116" s="596"/>
      <c r="Q116" s="597"/>
      <c r="R116" s="597"/>
      <c r="S116" s="597"/>
      <c r="T116" s="598"/>
      <c r="U116" s="605" t="s">
        <v>296</v>
      </c>
      <c r="V116" s="606"/>
      <c r="W116" s="606"/>
      <c r="X116" s="606"/>
      <c r="Y116" s="607"/>
      <c r="Z116" s="606" t="s">
        <v>450</v>
      </c>
      <c r="AA116" s="606"/>
      <c r="AB116" s="606"/>
      <c r="AC116" s="606"/>
      <c r="AD116" s="606"/>
      <c r="AE116" s="602"/>
      <c r="AF116" s="542"/>
      <c r="AG116" s="542"/>
      <c r="AH116" s="542"/>
      <c r="AI116" s="588"/>
      <c r="AJ116" s="602"/>
      <c r="AK116" s="542"/>
      <c r="AL116" s="542"/>
      <c r="AM116" s="542"/>
      <c r="AN116" s="603"/>
      <c r="AO116" s="542"/>
      <c r="AP116" s="542"/>
      <c r="AQ116" s="542"/>
      <c r="AR116" s="542"/>
      <c r="AS116" s="587"/>
      <c r="AT116" s="586"/>
      <c r="AU116" s="542"/>
      <c r="AV116" s="542"/>
      <c r="AW116" s="542"/>
      <c r="AX116" s="587"/>
      <c r="AZ116" s="586"/>
      <c r="BA116" s="542"/>
      <c r="BB116" s="542"/>
      <c r="BC116" s="542"/>
      <c r="BD116" s="588"/>
      <c r="BE116" s="589"/>
      <c r="BF116" s="590"/>
      <c r="BG116" s="590"/>
      <c r="BH116" s="590"/>
      <c r="BI116" s="591"/>
      <c r="BJ116" s="590"/>
      <c r="BK116" s="590"/>
      <c r="BL116" s="590"/>
      <c r="BM116" s="590"/>
      <c r="BN116" s="595"/>
      <c r="BO116" s="596"/>
      <c r="BP116" s="597"/>
      <c r="BQ116" s="597"/>
      <c r="BR116" s="597"/>
      <c r="BS116" s="598"/>
      <c r="BT116" s="605" t="s">
        <v>296</v>
      </c>
      <c r="BU116" s="606"/>
      <c r="BV116" s="606"/>
      <c r="BW116" s="606"/>
      <c r="BX116" s="607"/>
      <c r="BY116" s="606" t="s">
        <v>450</v>
      </c>
      <c r="BZ116" s="606"/>
      <c r="CA116" s="606"/>
      <c r="CB116" s="606"/>
      <c r="CC116" s="606"/>
      <c r="CD116" s="602"/>
      <c r="CE116" s="542"/>
      <c r="CF116" s="542"/>
      <c r="CG116" s="542"/>
      <c r="CH116" s="588"/>
      <c r="CI116" s="602"/>
      <c r="CJ116" s="542"/>
      <c r="CK116" s="542"/>
      <c r="CL116" s="542"/>
      <c r="CM116" s="603"/>
      <c r="CN116" s="542"/>
      <c r="CO116" s="542"/>
      <c r="CP116" s="542"/>
      <c r="CQ116" s="542"/>
      <c r="CR116" s="587"/>
      <c r="CS116" s="586"/>
      <c r="CT116" s="542"/>
      <c r="CU116" s="542"/>
      <c r="CV116" s="542"/>
      <c r="CW116" s="587"/>
    </row>
    <row r="117" spans="1:101" ht="18" customHeight="1">
      <c r="A117" s="559"/>
      <c r="B117" s="555"/>
      <c r="C117" s="555"/>
      <c r="D117" s="555"/>
      <c r="E117" s="558"/>
      <c r="F117" s="592"/>
      <c r="G117" s="593"/>
      <c r="H117" s="593"/>
      <c r="I117" s="593"/>
      <c r="J117" s="594"/>
      <c r="K117" s="555" t="s">
        <v>445</v>
      </c>
      <c r="L117" s="555"/>
      <c r="M117" s="555"/>
      <c r="N117" s="555"/>
      <c r="O117" s="556"/>
      <c r="P117" s="599"/>
      <c r="Q117" s="600"/>
      <c r="R117" s="600"/>
      <c r="S117" s="600"/>
      <c r="T117" s="601"/>
      <c r="U117" s="608"/>
      <c r="V117" s="609"/>
      <c r="W117" s="609"/>
      <c r="X117" s="609"/>
      <c r="Y117" s="610"/>
      <c r="Z117" s="609"/>
      <c r="AA117" s="609"/>
      <c r="AB117" s="609"/>
      <c r="AC117" s="609"/>
      <c r="AD117" s="609"/>
      <c r="AE117" s="557" t="s">
        <v>272</v>
      </c>
      <c r="AF117" s="555"/>
      <c r="AG117" s="555"/>
      <c r="AH117" s="555"/>
      <c r="AI117" s="558"/>
      <c r="AJ117" s="557"/>
      <c r="AK117" s="555"/>
      <c r="AL117" s="555"/>
      <c r="AM117" s="555"/>
      <c r="AN117" s="604"/>
      <c r="AO117" s="555" t="s">
        <v>352</v>
      </c>
      <c r="AP117" s="555"/>
      <c r="AQ117" s="555"/>
      <c r="AR117" s="555"/>
      <c r="AS117" s="555"/>
      <c r="AT117" s="559" t="s">
        <v>446</v>
      </c>
      <c r="AU117" s="555"/>
      <c r="AV117" s="555"/>
      <c r="AW117" s="555"/>
      <c r="AX117" s="556"/>
      <c r="AZ117" s="559"/>
      <c r="BA117" s="555"/>
      <c r="BB117" s="555"/>
      <c r="BC117" s="555"/>
      <c r="BD117" s="558"/>
      <c r="BE117" s="592"/>
      <c r="BF117" s="593"/>
      <c r="BG117" s="593"/>
      <c r="BH117" s="593"/>
      <c r="BI117" s="594"/>
      <c r="BJ117" s="555" t="s">
        <v>445</v>
      </c>
      <c r="BK117" s="555"/>
      <c r="BL117" s="555"/>
      <c r="BM117" s="555"/>
      <c r="BN117" s="556"/>
      <c r="BO117" s="599"/>
      <c r="BP117" s="600"/>
      <c r="BQ117" s="600"/>
      <c r="BR117" s="600"/>
      <c r="BS117" s="601"/>
      <c r="BT117" s="608"/>
      <c r="BU117" s="609"/>
      <c r="BV117" s="609"/>
      <c r="BW117" s="609"/>
      <c r="BX117" s="610"/>
      <c r="BY117" s="609"/>
      <c r="BZ117" s="609"/>
      <c r="CA117" s="609"/>
      <c r="CB117" s="609"/>
      <c r="CC117" s="609"/>
      <c r="CD117" s="557" t="s">
        <v>272</v>
      </c>
      <c r="CE117" s="555"/>
      <c r="CF117" s="555"/>
      <c r="CG117" s="555"/>
      <c r="CH117" s="558"/>
      <c r="CI117" s="557"/>
      <c r="CJ117" s="555"/>
      <c r="CK117" s="555"/>
      <c r="CL117" s="555"/>
      <c r="CM117" s="604"/>
      <c r="CN117" s="555" t="s">
        <v>352</v>
      </c>
      <c r="CO117" s="555"/>
      <c r="CP117" s="555"/>
      <c r="CQ117" s="555"/>
      <c r="CR117" s="555"/>
      <c r="CS117" s="559" t="s">
        <v>446</v>
      </c>
      <c r="CT117" s="555"/>
      <c r="CU117" s="555"/>
      <c r="CV117" s="555"/>
      <c r="CW117" s="556"/>
    </row>
    <row r="118" spans="1:101" s="142" customFormat="1">
      <c r="A118" s="560" t="s">
        <v>267</v>
      </c>
      <c r="B118" s="561"/>
      <c r="C118" s="561"/>
      <c r="D118" s="561"/>
      <c r="E118" s="562"/>
      <c r="F118" s="563" t="s">
        <v>267</v>
      </c>
      <c r="G118" s="561"/>
      <c r="H118" s="561"/>
      <c r="I118" s="561"/>
      <c r="J118" s="564"/>
      <c r="K118" s="561" t="s">
        <v>267</v>
      </c>
      <c r="L118" s="561"/>
      <c r="M118" s="561"/>
      <c r="N118" s="561"/>
      <c r="O118" s="565"/>
      <c r="P118" s="561" t="s">
        <v>267</v>
      </c>
      <c r="Q118" s="561"/>
      <c r="R118" s="561"/>
      <c r="S118" s="561"/>
      <c r="T118" s="561"/>
      <c r="U118" s="563" t="s">
        <v>267</v>
      </c>
      <c r="V118" s="561"/>
      <c r="W118" s="561"/>
      <c r="X118" s="561"/>
      <c r="Y118" s="562"/>
      <c r="Z118" s="561" t="s">
        <v>267</v>
      </c>
      <c r="AA118" s="561"/>
      <c r="AB118" s="561"/>
      <c r="AC118" s="561"/>
      <c r="AD118" s="561"/>
      <c r="AE118" s="563" t="s">
        <v>267</v>
      </c>
      <c r="AF118" s="561"/>
      <c r="AG118" s="561"/>
      <c r="AH118" s="561"/>
      <c r="AI118" s="562"/>
      <c r="AJ118" s="563" t="s">
        <v>267</v>
      </c>
      <c r="AK118" s="561"/>
      <c r="AL118" s="561"/>
      <c r="AM118" s="561"/>
      <c r="AN118" s="564"/>
      <c r="AO118" s="561" t="s">
        <v>267</v>
      </c>
      <c r="AP118" s="561"/>
      <c r="AQ118" s="561"/>
      <c r="AR118" s="561"/>
      <c r="AS118" s="561"/>
      <c r="AT118" s="560" t="s">
        <v>267</v>
      </c>
      <c r="AU118" s="561"/>
      <c r="AV118" s="561"/>
      <c r="AW118" s="561"/>
      <c r="AX118" s="565"/>
      <c r="AZ118" s="560" t="s">
        <v>267</v>
      </c>
      <c r="BA118" s="561"/>
      <c r="BB118" s="561"/>
      <c r="BC118" s="561"/>
      <c r="BD118" s="562"/>
      <c r="BE118" s="563" t="s">
        <v>267</v>
      </c>
      <c r="BF118" s="561"/>
      <c r="BG118" s="561"/>
      <c r="BH118" s="561"/>
      <c r="BI118" s="564"/>
      <c r="BJ118" s="561" t="s">
        <v>267</v>
      </c>
      <c r="BK118" s="561"/>
      <c r="BL118" s="561"/>
      <c r="BM118" s="561"/>
      <c r="BN118" s="565"/>
      <c r="BO118" s="561" t="s">
        <v>267</v>
      </c>
      <c r="BP118" s="561"/>
      <c r="BQ118" s="561"/>
      <c r="BR118" s="561"/>
      <c r="BS118" s="561"/>
      <c r="BT118" s="563" t="s">
        <v>267</v>
      </c>
      <c r="BU118" s="561"/>
      <c r="BV118" s="561"/>
      <c r="BW118" s="561"/>
      <c r="BX118" s="562"/>
      <c r="BY118" s="561" t="s">
        <v>267</v>
      </c>
      <c r="BZ118" s="561"/>
      <c r="CA118" s="561"/>
      <c r="CB118" s="561"/>
      <c r="CC118" s="561"/>
      <c r="CD118" s="563" t="s">
        <v>267</v>
      </c>
      <c r="CE118" s="561"/>
      <c r="CF118" s="561"/>
      <c r="CG118" s="561"/>
      <c r="CH118" s="562"/>
      <c r="CI118" s="563" t="s">
        <v>267</v>
      </c>
      <c r="CJ118" s="561"/>
      <c r="CK118" s="561"/>
      <c r="CL118" s="561"/>
      <c r="CM118" s="564"/>
      <c r="CN118" s="561" t="s">
        <v>267</v>
      </c>
      <c r="CO118" s="561"/>
      <c r="CP118" s="561"/>
      <c r="CQ118" s="561"/>
      <c r="CR118" s="561"/>
      <c r="CS118" s="560" t="s">
        <v>267</v>
      </c>
      <c r="CT118" s="561"/>
      <c r="CU118" s="561"/>
      <c r="CV118" s="561"/>
      <c r="CW118" s="565"/>
    </row>
    <row r="119" spans="1:101" ht="24.9" customHeight="1">
      <c r="A119" s="566">
        <f>'③細目表（提出）'!C20</f>
        <v>0</v>
      </c>
      <c r="B119" s="567"/>
      <c r="C119" s="567"/>
      <c r="D119" s="567"/>
      <c r="E119" s="568"/>
      <c r="F119" s="569">
        <f>'③細目表（提出）'!D20</f>
        <v>0</v>
      </c>
      <c r="G119" s="567"/>
      <c r="H119" s="567"/>
      <c r="I119" s="567"/>
      <c r="J119" s="570"/>
      <c r="K119" s="571">
        <f>A119+F119</f>
        <v>0</v>
      </c>
      <c r="L119" s="571"/>
      <c r="M119" s="571"/>
      <c r="N119" s="571"/>
      <c r="O119" s="578"/>
      <c r="P119" s="571" t="e">
        <f>'③細目表（提出）'!F20</f>
        <v>#DIV/0!</v>
      </c>
      <c r="Q119" s="567"/>
      <c r="R119" s="567"/>
      <c r="S119" s="567"/>
      <c r="T119" s="567"/>
      <c r="U119" s="576" t="e">
        <f>'③細目表（提出）'!G20</f>
        <v>#DIV/0!</v>
      </c>
      <c r="V119" s="567"/>
      <c r="W119" s="567"/>
      <c r="X119" s="567"/>
      <c r="Y119" s="568"/>
      <c r="Z119" s="567">
        <f>'③細目表（提出）'!H20</f>
        <v>0</v>
      </c>
      <c r="AA119" s="567"/>
      <c r="AB119" s="567"/>
      <c r="AC119" s="567"/>
      <c r="AD119" s="567"/>
      <c r="AE119" s="569" t="e">
        <f>P119-U119-Z119</f>
        <v>#DIV/0!</v>
      </c>
      <c r="AF119" s="571"/>
      <c r="AG119" s="571"/>
      <c r="AH119" s="571"/>
      <c r="AI119" s="579"/>
      <c r="AJ119" s="576">
        <f>'③細目表（提出）'!J20</f>
        <v>0</v>
      </c>
      <c r="AK119" s="567"/>
      <c r="AL119" s="567"/>
      <c r="AM119" s="567"/>
      <c r="AN119" s="570"/>
      <c r="AO119" s="571" t="e">
        <f>AE119+AJ119</f>
        <v>#DIV/0!</v>
      </c>
      <c r="AP119" s="571"/>
      <c r="AQ119" s="571"/>
      <c r="AR119" s="571"/>
      <c r="AS119" s="571"/>
      <c r="AT119" s="566" t="e">
        <f>K119-AO119</f>
        <v>#DIV/0!</v>
      </c>
      <c r="AU119" s="571"/>
      <c r="AV119" s="571"/>
      <c r="AW119" s="571"/>
      <c r="AX119" s="578"/>
      <c r="AZ119" s="566">
        <f>'③細目表（提出）'!C47</f>
        <v>0</v>
      </c>
      <c r="BA119" s="567"/>
      <c r="BB119" s="567"/>
      <c r="BC119" s="567"/>
      <c r="BD119" s="568"/>
      <c r="BE119" s="569">
        <f>'③細目表（提出）'!D47</f>
        <v>0</v>
      </c>
      <c r="BF119" s="571"/>
      <c r="BG119" s="571"/>
      <c r="BH119" s="571"/>
      <c r="BI119" s="577"/>
      <c r="BJ119" s="571">
        <f>AZ119+BE119</f>
        <v>0</v>
      </c>
      <c r="BK119" s="571"/>
      <c r="BL119" s="571"/>
      <c r="BM119" s="571"/>
      <c r="BN119" s="578"/>
      <c r="BO119" s="571" t="e">
        <f>'③細目表（提出）'!F47</f>
        <v>#DIV/0!</v>
      </c>
      <c r="BP119" s="571"/>
      <c r="BQ119" s="571"/>
      <c r="BR119" s="571"/>
      <c r="BS119" s="571"/>
      <c r="BT119" s="569" t="e">
        <f>'③細目表（提出）'!G47</f>
        <v>#DIV/0!</v>
      </c>
      <c r="BU119" s="571"/>
      <c r="BV119" s="571"/>
      <c r="BW119" s="571"/>
      <c r="BX119" s="579"/>
      <c r="BY119" s="571">
        <f>'③細目表（提出）'!H47</f>
        <v>0</v>
      </c>
      <c r="BZ119" s="571"/>
      <c r="CA119" s="571"/>
      <c r="CB119" s="571"/>
      <c r="CC119" s="571"/>
      <c r="CD119" s="569" t="e">
        <f>BO119-BT119-BY119</f>
        <v>#DIV/0!</v>
      </c>
      <c r="CE119" s="571"/>
      <c r="CF119" s="571"/>
      <c r="CG119" s="571"/>
      <c r="CH119" s="579"/>
      <c r="CI119" s="569">
        <f>'③細目表（提出）'!J47</f>
        <v>0</v>
      </c>
      <c r="CJ119" s="571"/>
      <c r="CK119" s="571"/>
      <c r="CL119" s="571"/>
      <c r="CM119" s="577"/>
      <c r="CN119" s="571" t="e">
        <f>CD119+CI119</f>
        <v>#DIV/0!</v>
      </c>
      <c r="CO119" s="571"/>
      <c r="CP119" s="571"/>
      <c r="CQ119" s="571"/>
      <c r="CR119" s="571"/>
      <c r="CS119" s="566" t="e">
        <f>BJ119-CN119</f>
        <v>#DIV/0!</v>
      </c>
      <c r="CT119" s="571"/>
      <c r="CU119" s="571"/>
      <c r="CV119" s="571"/>
      <c r="CW119" s="578"/>
    </row>
    <row r="120" spans="1:101">
      <c r="A120" s="185" t="s">
        <v>451</v>
      </c>
      <c r="B120" s="185"/>
      <c r="C120" s="185"/>
      <c r="D120" s="185"/>
      <c r="E120" s="185"/>
      <c r="F120" s="185"/>
      <c r="G120" s="185"/>
      <c r="H120" s="185"/>
      <c r="I120" s="185"/>
      <c r="J120" s="185"/>
      <c r="K120" s="185"/>
      <c r="L120" s="185"/>
      <c r="M120" s="185"/>
      <c r="N120" s="185"/>
      <c r="O120" s="185"/>
      <c r="P120" s="185"/>
      <c r="Q120" s="185"/>
      <c r="R120" s="185"/>
      <c r="S120" s="185"/>
      <c r="T120" s="185"/>
      <c r="U120" s="185"/>
      <c r="V120" s="185"/>
      <c r="W120" s="185"/>
      <c r="X120" s="185"/>
      <c r="Y120" s="185"/>
      <c r="Z120" s="185"/>
      <c r="AA120" s="185"/>
      <c r="AB120" s="185"/>
      <c r="AC120" s="185"/>
      <c r="AD120" s="185"/>
      <c r="AE120" s="185"/>
      <c r="AF120" s="185"/>
      <c r="AG120" s="185"/>
      <c r="AH120" s="185"/>
      <c r="AI120" s="185"/>
      <c r="AJ120" s="185"/>
      <c r="AK120" s="185"/>
      <c r="AL120" s="185"/>
      <c r="AM120" s="185"/>
      <c r="AN120" s="185"/>
      <c r="AO120" s="185"/>
      <c r="AP120" s="185"/>
      <c r="AQ120" s="185"/>
      <c r="AR120" s="185"/>
      <c r="AS120" s="185"/>
      <c r="AT120" s="185"/>
      <c r="AU120" s="185"/>
      <c r="AV120" s="185"/>
      <c r="AW120" s="185"/>
      <c r="AX120" s="185"/>
      <c r="AZ120" s="185" t="s">
        <v>451</v>
      </c>
      <c r="BA120" s="185"/>
      <c r="BB120" s="185"/>
      <c r="BC120" s="185"/>
      <c r="BD120" s="185"/>
      <c r="BE120" s="185"/>
      <c r="BF120" s="185"/>
      <c r="BG120" s="185"/>
      <c r="BH120" s="185"/>
      <c r="BI120" s="185"/>
      <c r="BJ120" s="185"/>
      <c r="BK120" s="185"/>
      <c r="BL120" s="185"/>
      <c r="BM120" s="185"/>
      <c r="BN120" s="185"/>
      <c r="BO120" s="185"/>
      <c r="BP120" s="185"/>
      <c r="BQ120" s="185"/>
      <c r="BR120" s="185"/>
      <c r="BS120" s="185"/>
      <c r="BT120" s="185"/>
      <c r="BU120" s="185"/>
      <c r="BV120" s="185"/>
      <c r="BW120" s="185"/>
      <c r="BX120" s="185"/>
      <c r="BY120" s="185"/>
      <c r="BZ120" s="185"/>
      <c r="CA120" s="185"/>
      <c r="CB120" s="185"/>
      <c r="CC120" s="185"/>
      <c r="CD120" s="185"/>
      <c r="CE120" s="185"/>
      <c r="CF120" s="185"/>
      <c r="CG120" s="185"/>
      <c r="CH120" s="185"/>
      <c r="CI120" s="185"/>
      <c r="CJ120" s="185"/>
      <c r="CK120" s="185"/>
      <c r="CL120" s="185"/>
      <c r="CM120" s="185"/>
      <c r="CN120" s="185"/>
      <c r="CO120" s="185"/>
      <c r="CP120" s="185"/>
      <c r="CQ120" s="185"/>
      <c r="CR120" s="185"/>
      <c r="CS120" s="185"/>
      <c r="CT120" s="185"/>
      <c r="CU120" s="185"/>
      <c r="CV120" s="185"/>
      <c r="CW120" s="185"/>
    </row>
    <row r="121" spans="1:101" ht="20.100000000000001" customHeight="1">
      <c r="A121" s="542" t="s">
        <v>232</v>
      </c>
      <c r="B121" s="542"/>
      <c r="C121" s="542"/>
      <c r="D121" s="542"/>
      <c r="E121" s="542"/>
      <c r="F121" s="542"/>
      <c r="G121" s="542"/>
      <c r="H121" s="542"/>
      <c r="I121" s="542"/>
      <c r="J121" s="542"/>
      <c r="K121" s="542"/>
      <c r="L121" s="542"/>
      <c r="M121" s="542"/>
      <c r="N121" s="542"/>
      <c r="O121" s="542"/>
      <c r="P121" s="542"/>
      <c r="Q121" s="542"/>
      <c r="R121" s="542"/>
      <c r="S121" s="542"/>
      <c r="T121" s="542"/>
      <c r="U121" s="542"/>
      <c r="V121" s="542"/>
      <c r="W121" s="542"/>
      <c r="X121" s="542"/>
      <c r="Y121" s="542"/>
      <c r="Z121" s="542"/>
      <c r="AA121" s="542"/>
      <c r="AB121" s="542"/>
      <c r="AC121" s="542"/>
      <c r="AD121" s="542"/>
      <c r="AE121" s="542"/>
      <c r="AF121" s="542"/>
      <c r="AG121" s="542"/>
      <c r="AH121" s="542"/>
      <c r="AI121" s="542"/>
      <c r="AJ121" s="542"/>
      <c r="AK121" s="542"/>
      <c r="AL121" s="542"/>
      <c r="AM121" s="542"/>
      <c r="AN121" s="542"/>
      <c r="AO121" s="542"/>
      <c r="AP121" s="542"/>
      <c r="AQ121" s="542"/>
      <c r="AR121" s="542"/>
      <c r="AS121" s="542"/>
      <c r="AT121" s="542"/>
      <c r="AU121" s="542"/>
      <c r="AV121" s="542"/>
      <c r="AW121" s="542"/>
      <c r="AX121" s="542"/>
      <c r="AZ121" s="542" t="s">
        <v>232</v>
      </c>
      <c r="BA121" s="542"/>
      <c r="BB121" s="542"/>
      <c r="BC121" s="542"/>
      <c r="BD121" s="542"/>
      <c r="BE121" s="542"/>
      <c r="BF121" s="542"/>
      <c r="BG121" s="542"/>
      <c r="BH121" s="542"/>
      <c r="BI121" s="542"/>
      <c r="BJ121" s="542"/>
      <c r="BK121" s="542"/>
      <c r="BL121" s="542"/>
      <c r="BM121" s="542"/>
      <c r="BN121" s="542"/>
      <c r="BO121" s="542"/>
      <c r="BP121" s="542"/>
      <c r="BQ121" s="542"/>
      <c r="BR121" s="542"/>
      <c r="BS121" s="542"/>
      <c r="BT121" s="542"/>
      <c r="BU121" s="542"/>
      <c r="BV121" s="542"/>
      <c r="BW121" s="542"/>
      <c r="BX121" s="542"/>
      <c r="BY121" s="542"/>
      <c r="BZ121" s="542"/>
      <c r="CA121" s="542"/>
      <c r="CB121" s="542"/>
      <c r="CC121" s="542"/>
      <c r="CD121" s="542"/>
      <c r="CE121" s="542"/>
      <c r="CF121" s="542"/>
      <c r="CG121" s="542"/>
      <c r="CH121" s="542"/>
      <c r="CI121" s="542"/>
      <c r="CJ121" s="542"/>
      <c r="CK121" s="542"/>
      <c r="CL121" s="542"/>
      <c r="CM121" s="542"/>
      <c r="CN121" s="542"/>
      <c r="CO121" s="542"/>
      <c r="CP121" s="542"/>
      <c r="CQ121" s="542"/>
      <c r="CR121" s="542"/>
      <c r="CS121" s="542"/>
      <c r="CT121" s="542"/>
      <c r="CU121" s="542"/>
      <c r="CV121" s="542"/>
      <c r="CW121" s="542"/>
    </row>
    <row r="122" spans="1:101" ht="20.100000000000001" customHeight="1">
      <c r="AK122" s="186" t="s">
        <v>126</v>
      </c>
      <c r="AL122" s="543" t="s">
        <v>159</v>
      </c>
      <c r="AM122" s="543"/>
      <c r="AN122" s="543"/>
      <c r="AO122" s="184" t="s">
        <v>138</v>
      </c>
      <c r="AP122" s="473" t="str">
        <f>$AP$2</f>
        <v>集落協定</v>
      </c>
      <c r="AQ122" s="473"/>
      <c r="AR122" s="473"/>
      <c r="AS122" s="473"/>
      <c r="AT122" s="473"/>
      <c r="AU122" s="473"/>
      <c r="AV122" s="473"/>
      <c r="AW122" s="473"/>
      <c r="AX122" s="141" t="s">
        <v>137</v>
      </c>
      <c r="CJ122" s="186" t="s">
        <v>126</v>
      </c>
      <c r="CK122" s="543" t="s">
        <v>159</v>
      </c>
      <c r="CL122" s="543"/>
      <c r="CM122" s="543"/>
      <c r="CN122" s="184" t="s">
        <v>138</v>
      </c>
      <c r="CO122" s="473" t="str">
        <f>$AP$2</f>
        <v>集落協定</v>
      </c>
      <c r="CP122" s="473"/>
      <c r="CQ122" s="473"/>
      <c r="CR122" s="473"/>
      <c r="CS122" s="473"/>
      <c r="CT122" s="473"/>
      <c r="CU122" s="473"/>
      <c r="CV122" s="473"/>
      <c r="CW122" s="141" t="s">
        <v>137</v>
      </c>
    </row>
    <row r="123" spans="1:101" ht="20.100000000000001" customHeight="1">
      <c r="AK123" s="186" t="s">
        <v>126</v>
      </c>
      <c r="AL123" s="544" t="s">
        <v>164</v>
      </c>
      <c r="AM123" s="544"/>
      <c r="AN123" s="544"/>
      <c r="AO123" s="544"/>
      <c r="AP123" s="544"/>
      <c r="AQ123" s="184" t="s">
        <v>135</v>
      </c>
      <c r="AR123" s="545">
        <f>②内訳!L20</f>
        <v>0</v>
      </c>
      <c r="AS123" s="545"/>
      <c r="AT123" s="545"/>
      <c r="AU123" s="545"/>
      <c r="AV123" s="545"/>
      <c r="AW123" s="545"/>
      <c r="AX123" s="141" t="s">
        <v>137</v>
      </c>
      <c r="CJ123" s="186" t="s">
        <v>126</v>
      </c>
      <c r="CK123" s="544" t="s">
        <v>164</v>
      </c>
      <c r="CL123" s="544"/>
      <c r="CM123" s="544"/>
      <c r="CN123" s="544"/>
      <c r="CO123" s="544"/>
      <c r="CP123" s="184" t="s">
        <v>135</v>
      </c>
      <c r="CQ123" s="545">
        <f>②内訳!L47</f>
        <v>0</v>
      </c>
      <c r="CR123" s="545"/>
      <c r="CS123" s="545"/>
      <c r="CT123" s="545"/>
      <c r="CU123" s="545"/>
      <c r="CV123" s="545"/>
      <c r="CW123" s="141" t="s">
        <v>137</v>
      </c>
    </row>
    <row r="124" spans="1:101" ht="18" customHeight="1">
      <c r="A124" s="546" t="s">
        <v>13</v>
      </c>
      <c r="B124" s="547"/>
      <c r="C124" s="547"/>
      <c r="D124" s="547"/>
      <c r="E124" s="547"/>
      <c r="F124" s="548" t="s">
        <v>21</v>
      </c>
      <c r="G124" s="547"/>
      <c r="H124" s="547"/>
      <c r="I124" s="547"/>
      <c r="J124" s="549"/>
      <c r="K124" s="547" t="s">
        <v>61</v>
      </c>
      <c r="L124" s="547"/>
      <c r="M124" s="547"/>
      <c r="N124" s="547"/>
      <c r="O124" s="550"/>
      <c r="P124" s="546" t="s">
        <v>313</v>
      </c>
      <c r="Q124" s="547"/>
      <c r="R124" s="547"/>
      <c r="S124" s="547"/>
      <c r="T124" s="547"/>
      <c r="U124" s="547"/>
      <c r="V124" s="547"/>
      <c r="W124" s="547"/>
      <c r="X124" s="547"/>
      <c r="Y124" s="547"/>
      <c r="Z124" s="547"/>
      <c r="AA124" s="547"/>
      <c r="AB124" s="547"/>
      <c r="AC124" s="547"/>
      <c r="AD124" s="551"/>
      <c r="AE124" s="548" t="s">
        <v>147</v>
      </c>
      <c r="AF124" s="547"/>
      <c r="AG124" s="547"/>
      <c r="AH124" s="547"/>
      <c r="AI124" s="551"/>
      <c r="AJ124" s="548" t="s">
        <v>436</v>
      </c>
      <c r="AK124" s="547"/>
      <c r="AL124" s="547"/>
      <c r="AM124" s="547"/>
      <c r="AN124" s="549"/>
      <c r="AO124" s="547" t="s">
        <v>289</v>
      </c>
      <c r="AP124" s="547"/>
      <c r="AQ124" s="547"/>
      <c r="AR124" s="547"/>
      <c r="AS124" s="547"/>
      <c r="AT124" s="523" t="s">
        <v>413</v>
      </c>
      <c r="AU124" s="584"/>
      <c r="AV124" s="584"/>
      <c r="AW124" s="584"/>
      <c r="AX124" s="585"/>
      <c r="AZ124" s="546" t="s">
        <v>13</v>
      </c>
      <c r="BA124" s="547"/>
      <c r="BB124" s="547"/>
      <c r="BC124" s="547"/>
      <c r="BD124" s="547"/>
      <c r="BE124" s="548" t="s">
        <v>21</v>
      </c>
      <c r="BF124" s="547"/>
      <c r="BG124" s="547"/>
      <c r="BH124" s="547"/>
      <c r="BI124" s="549"/>
      <c r="BJ124" s="547" t="s">
        <v>61</v>
      </c>
      <c r="BK124" s="547"/>
      <c r="BL124" s="547"/>
      <c r="BM124" s="547"/>
      <c r="BN124" s="550"/>
      <c r="BO124" s="546" t="s">
        <v>313</v>
      </c>
      <c r="BP124" s="547"/>
      <c r="BQ124" s="547"/>
      <c r="BR124" s="547"/>
      <c r="BS124" s="547"/>
      <c r="BT124" s="547"/>
      <c r="BU124" s="547"/>
      <c r="BV124" s="547"/>
      <c r="BW124" s="547"/>
      <c r="BX124" s="547"/>
      <c r="BY124" s="547"/>
      <c r="BZ124" s="547"/>
      <c r="CA124" s="547"/>
      <c r="CB124" s="547"/>
      <c r="CC124" s="551"/>
      <c r="CD124" s="548" t="s">
        <v>147</v>
      </c>
      <c r="CE124" s="547"/>
      <c r="CF124" s="547"/>
      <c r="CG124" s="547"/>
      <c r="CH124" s="551"/>
      <c r="CI124" s="548" t="s">
        <v>436</v>
      </c>
      <c r="CJ124" s="547"/>
      <c r="CK124" s="547"/>
      <c r="CL124" s="547"/>
      <c r="CM124" s="549"/>
      <c r="CN124" s="547" t="s">
        <v>289</v>
      </c>
      <c r="CO124" s="547"/>
      <c r="CP124" s="547"/>
      <c r="CQ124" s="547"/>
      <c r="CR124" s="547"/>
      <c r="CS124" s="523" t="s">
        <v>413</v>
      </c>
      <c r="CT124" s="584"/>
      <c r="CU124" s="584"/>
      <c r="CV124" s="584"/>
      <c r="CW124" s="585"/>
    </row>
    <row r="125" spans="1:101" ht="18" customHeight="1">
      <c r="A125" s="586" t="s">
        <v>256</v>
      </c>
      <c r="B125" s="542"/>
      <c r="C125" s="542"/>
      <c r="D125" s="542"/>
      <c r="E125" s="588"/>
      <c r="F125" s="589" t="s">
        <v>438</v>
      </c>
      <c r="G125" s="590"/>
      <c r="H125" s="590"/>
      <c r="I125" s="590"/>
      <c r="J125" s="591"/>
      <c r="K125" s="590" t="s">
        <v>115</v>
      </c>
      <c r="L125" s="590"/>
      <c r="M125" s="590"/>
      <c r="N125" s="590"/>
      <c r="O125" s="595"/>
      <c r="P125" s="596" t="s">
        <v>202</v>
      </c>
      <c r="Q125" s="597"/>
      <c r="R125" s="597"/>
      <c r="S125" s="597"/>
      <c r="T125" s="598"/>
      <c r="U125" s="552" t="s">
        <v>308</v>
      </c>
      <c r="V125" s="553"/>
      <c r="W125" s="553"/>
      <c r="X125" s="553"/>
      <c r="Y125" s="554"/>
      <c r="Z125" s="552" t="s">
        <v>348</v>
      </c>
      <c r="AA125" s="553"/>
      <c r="AB125" s="553"/>
      <c r="AC125" s="553"/>
      <c r="AD125" s="554"/>
      <c r="AE125" s="602" t="s">
        <v>442</v>
      </c>
      <c r="AF125" s="542"/>
      <c r="AG125" s="542"/>
      <c r="AH125" s="542"/>
      <c r="AI125" s="588"/>
      <c r="AJ125" s="602" t="s">
        <v>449</v>
      </c>
      <c r="AK125" s="542"/>
      <c r="AL125" s="542"/>
      <c r="AM125" s="542"/>
      <c r="AN125" s="603"/>
      <c r="AO125" s="542" t="s">
        <v>117</v>
      </c>
      <c r="AP125" s="542"/>
      <c r="AQ125" s="542"/>
      <c r="AR125" s="542"/>
      <c r="AS125" s="587"/>
      <c r="AT125" s="586"/>
      <c r="AU125" s="542"/>
      <c r="AV125" s="542"/>
      <c r="AW125" s="542"/>
      <c r="AX125" s="587"/>
      <c r="AZ125" s="586" t="s">
        <v>256</v>
      </c>
      <c r="BA125" s="542"/>
      <c r="BB125" s="542"/>
      <c r="BC125" s="542"/>
      <c r="BD125" s="588"/>
      <c r="BE125" s="589" t="s">
        <v>438</v>
      </c>
      <c r="BF125" s="590"/>
      <c r="BG125" s="590"/>
      <c r="BH125" s="590"/>
      <c r="BI125" s="591"/>
      <c r="BJ125" s="590" t="s">
        <v>115</v>
      </c>
      <c r="BK125" s="590"/>
      <c r="BL125" s="590"/>
      <c r="BM125" s="590"/>
      <c r="BN125" s="595"/>
      <c r="BO125" s="596" t="s">
        <v>202</v>
      </c>
      <c r="BP125" s="597"/>
      <c r="BQ125" s="597"/>
      <c r="BR125" s="597"/>
      <c r="BS125" s="598"/>
      <c r="BT125" s="552" t="s">
        <v>308</v>
      </c>
      <c r="BU125" s="553"/>
      <c r="BV125" s="553"/>
      <c r="BW125" s="553"/>
      <c r="BX125" s="554"/>
      <c r="BY125" s="552" t="s">
        <v>348</v>
      </c>
      <c r="BZ125" s="553"/>
      <c r="CA125" s="553"/>
      <c r="CB125" s="553"/>
      <c r="CC125" s="554"/>
      <c r="CD125" s="602" t="s">
        <v>442</v>
      </c>
      <c r="CE125" s="542"/>
      <c r="CF125" s="542"/>
      <c r="CG125" s="542"/>
      <c r="CH125" s="588"/>
      <c r="CI125" s="602" t="s">
        <v>449</v>
      </c>
      <c r="CJ125" s="542"/>
      <c r="CK125" s="542"/>
      <c r="CL125" s="542"/>
      <c r="CM125" s="603"/>
      <c r="CN125" s="542" t="s">
        <v>117</v>
      </c>
      <c r="CO125" s="542"/>
      <c r="CP125" s="542"/>
      <c r="CQ125" s="542"/>
      <c r="CR125" s="587"/>
      <c r="CS125" s="586"/>
      <c r="CT125" s="542"/>
      <c r="CU125" s="542"/>
      <c r="CV125" s="542"/>
      <c r="CW125" s="587"/>
    </row>
    <row r="126" spans="1:101" ht="18" customHeight="1">
      <c r="A126" s="586"/>
      <c r="B126" s="542"/>
      <c r="C126" s="542"/>
      <c r="D126" s="542"/>
      <c r="E126" s="588"/>
      <c r="F126" s="589"/>
      <c r="G126" s="590"/>
      <c r="H126" s="590"/>
      <c r="I126" s="590"/>
      <c r="J126" s="591"/>
      <c r="K126" s="590"/>
      <c r="L126" s="590"/>
      <c r="M126" s="590"/>
      <c r="N126" s="590"/>
      <c r="O126" s="595"/>
      <c r="P126" s="596"/>
      <c r="Q126" s="597"/>
      <c r="R126" s="597"/>
      <c r="S126" s="597"/>
      <c r="T126" s="598"/>
      <c r="U126" s="605" t="s">
        <v>296</v>
      </c>
      <c r="V126" s="606"/>
      <c r="W126" s="606"/>
      <c r="X126" s="606"/>
      <c r="Y126" s="607"/>
      <c r="Z126" s="606" t="s">
        <v>450</v>
      </c>
      <c r="AA126" s="606"/>
      <c r="AB126" s="606"/>
      <c r="AC126" s="606"/>
      <c r="AD126" s="606"/>
      <c r="AE126" s="602"/>
      <c r="AF126" s="542"/>
      <c r="AG126" s="542"/>
      <c r="AH126" s="542"/>
      <c r="AI126" s="588"/>
      <c r="AJ126" s="602"/>
      <c r="AK126" s="542"/>
      <c r="AL126" s="542"/>
      <c r="AM126" s="542"/>
      <c r="AN126" s="603"/>
      <c r="AO126" s="542"/>
      <c r="AP126" s="542"/>
      <c r="AQ126" s="542"/>
      <c r="AR126" s="542"/>
      <c r="AS126" s="587"/>
      <c r="AT126" s="586"/>
      <c r="AU126" s="542"/>
      <c r="AV126" s="542"/>
      <c r="AW126" s="542"/>
      <c r="AX126" s="587"/>
      <c r="AZ126" s="586"/>
      <c r="BA126" s="542"/>
      <c r="BB126" s="542"/>
      <c r="BC126" s="542"/>
      <c r="BD126" s="588"/>
      <c r="BE126" s="589"/>
      <c r="BF126" s="590"/>
      <c r="BG126" s="590"/>
      <c r="BH126" s="590"/>
      <c r="BI126" s="591"/>
      <c r="BJ126" s="590"/>
      <c r="BK126" s="590"/>
      <c r="BL126" s="590"/>
      <c r="BM126" s="590"/>
      <c r="BN126" s="595"/>
      <c r="BO126" s="596"/>
      <c r="BP126" s="597"/>
      <c r="BQ126" s="597"/>
      <c r="BR126" s="597"/>
      <c r="BS126" s="598"/>
      <c r="BT126" s="605" t="s">
        <v>296</v>
      </c>
      <c r="BU126" s="606"/>
      <c r="BV126" s="606"/>
      <c r="BW126" s="606"/>
      <c r="BX126" s="607"/>
      <c r="BY126" s="606" t="s">
        <v>450</v>
      </c>
      <c r="BZ126" s="606"/>
      <c r="CA126" s="606"/>
      <c r="CB126" s="606"/>
      <c r="CC126" s="606"/>
      <c r="CD126" s="602"/>
      <c r="CE126" s="542"/>
      <c r="CF126" s="542"/>
      <c r="CG126" s="542"/>
      <c r="CH126" s="588"/>
      <c r="CI126" s="602"/>
      <c r="CJ126" s="542"/>
      <c r="CK126" s="542"/>
      <c r="CL126" s="542"/>
      <c r="CM126" s="603"/>
      <c r="CN126" s="542"/>
      <c r="CO126" s="542"/>
      <c r="CP126" s="542"/>
      <c r="CQ126" s="542"/>
      <c r="CR126" s="587"/>
      <c r="CS126" s="586"/>
      <c r="CT126" s="542"/>
      <c r="CU126" s="542"/>
      <c r="CV126" s="542"/>
      <c r="CW126" s="587"/>
    </row>
    <row r="127" spans="1:101" ht="18" customHeight="1">
      <c r="A127" s="559"/>
      <c r="B127" s="555"/>
      <c r="C127" s="555"/>
      <c r="D127" s="555"/>
      <c r="E127" s="558"/>
      <c r="F127" s="592"/>
      <c r="G127" s="593"/>
      <c r="H127" s="593"/>
      <c r="I127" s="593"/>
      <c r="J127" s="594"/>
      <c r="K127" s="555" t="s">
        <v>445</v>
      </c>
      <c r="L127" s="555"/>
      <c r="M127" s="555"/>
      <c r="N127" s="555"/>
      <c r="O127" s="556"/>
      <c r="P127" s="599"/>
      <c r="Q127" s="600"/>
      <c r="R127" s="600"/>
      <c r="S127" s="600"/>
      <c r="T127" s="601"/>
      <c r="U127" s="608"/>
      <c r="V127" s="609"/>
      <c r="W127" s="609"/>
      <c r="X127" s="609"/>
      <c r="Y127" s="610"/>
      <c r="Z127" s="609"/>
      <c r="AA127" s="609"/>
      <c r="AB127" s="609"/>
      <c r="AC127" s="609"/>
      <c r="AD127" s="609"/>
      <c r="AE127" s="557" t="s">
        <v>272</v>
      </c>
      <c r="AF127" s="555"/>
      <c r="AG127" s="555"/>
      <c r="AH127" s="555"/>
      <c r="AI127" s="558"/>
      <c r="AJ127" s="557"/>
      <c r="AK127" s="555"/>
      <c r="AL127" s="555"/>
      <c r="AM127" s="555"/>
      <c r="AN127" s="604"/>
      <c r="AO127" s="555" t="s">
        <v>352</v>
      </c>
      <c r="AP127" s="555"/>
      <c r="AQ127" s="555"/>
      <c r="AR127" s="555"/>
      <c r="AS127" s="555"/>
      <c r="AT127" s="559" t="s">
        <v>446</v>
      </c>
      <c r="AU127" s="555"/>
      <c r="AV127" s="555"/>
      <c r="AW127" s="555"/>
      <c r="AX127" s="556"/>
      <c r="AZ127" s="559"/>
      <c r="BA127" s="555"/>
      <c r="BB127" s="555"/>
      <c r="BC127" s="555"/>
      <c r="BD127" s="558"/>
      <c r="BE127" s="592"/>
      <c r="BF127" s="593"/>
      <c r="BG127" s="593"/>
      <c r="BH127" s="593"/>
      <c r="BI127" s="594"/>
      <c r="BJ127" s="555" t="s">
        <v>445</v>
      </c>
      <c r="BK127" s="555"/>
      <c r="BL127" s="555"/>
      <c r="BM127" s="555"/>
      <c r="BN127" s="556"/>
      <c r="BO127" s="599"/>
      <c r="BP127" s="600"/>
      <c r="BQ127" s="600"/>
      <c r="BR127" s="600"/>
      <c r="BS127" s="601"/>
      <c r="BT127" s="608"/>
      <c r="BU127" s="609"/>
      <c r="BV127" s="609"/>
      <c r="BW127" s="609"/>
      <c r="BX127" s="610"/>
      <c r="BY127" s="609"/>
      <c r="BZ127" s="609"/>
      <c r="CA127" s="609"/>
      <c r="CB127" s="609"/>
      <c r="CC127" s="609"/>
      <c r="CD127" s="557" t="s">
        <v>272</v>
      </c>
      <c r="CE127" s="555"/>
      <c r="CF127" s="555"/>
      <c r="CG127" s="555"/>
      <c r="CH127" s="558"/>
      <c r="CI127" s="557"/>
      <c r="CJ127" s="555"/>
      <c r="CK127" s="555"/>
      <c r="CL127" s="555"/>
      <c r="CM127" s="604"/>
      <c r="CN127" s="555" t="s">
        <v>352</v>
      </c>
      <c r="CO127" s="555"/>
      <c r="CP127" s="555"/>
      <c r="CQ127" s="555"/>
      <c r="CR127" s="555"/>
      <c r="CS127" s="559" t="s">
        <v>446</v>
      </c>
      <c r="CT127" s="555"/>
      <c r="CU127" s="555"/>
      <c r="CV127" s="555"/>
      <c r="CW127" s="556"/>
    </row>
    <row r="128" spans="1:101" s="142" customFormat="1">
      <c r="A128" s="560" t="s">
        <v>267</v>
      </c>
      <c r="B128" s="561"/>
      <c r="C128" s="561"/>
      <c r="D128" s="561"/>
      <c r="E128" s="562"/>
      <c r="F128" s="563" t="s">
        <v>267</v>
      </c>
      <c r="G128" s="561"/>
      <c r="H128" s="561"/>
      <c r="I128" s="561"/>
      <c r="J128" s="564"/>
      <c r="K128" s="561" t="s">
        <v>267</v>
      </c>
      <c r="L128" s="561"/>
      <c r="M128" s="561"/>
      <c r="N128" s="561"/>
      <c r="O128" s="565"/>
      <c r="P128" s="561" t="s">
        <v>267</v>
      </c>
      <c r="Q128" s="561"/>
      <c r="R128" s="561"/>
      <c r="S128" s="561"/>
      <c r="T128" s="561"/>
      <c r="U128" s="563" t="s">
        <v>267</v>
      </c>
      <c r="V128" s="561"/>
      <c r="W128" s="561"/>
      <c r="X128" s="561"/>
      <c r="Y128" s="562"/>
      <c r="Z128" s="561" t="s">
        <v>267</v>
      </c>
      <c r="AA128" s="561"/>
      <c r="AB128" s="561"/>
      <c r="AC128" s="561"/>
      <c r="AD128" s="561"/>
      <c r="AE128" s="563" t="s">
        <v>267</v>
      </c>
      <c r="AF128" s="561"/>
      <c r="AG128" s="561"/>
      <c r="AH128" s="561"/>
      <c r="AI128" s="562"/>
      <c r="AJ128" s="563" t="s">
        <v>267</v>
      </c>
      <c r="AK128" s="561"/>
      <c r="AL128" s="561"/>
      <c r="AM128" s="561"/>
      <c r="AN128" s="564"/>
      <c r="AO128" s="561" t="s">
        <v>267</v>
      </c>
      <c r="AP128" s="561"/>
      <c r="AQ128" s="561"/>
      <c r="AR128" s="561"/>
      <c r="AS128" s="561"/>
      <c r="AT128" s="560" t="s">
        <v>267</v>
      </c>
      <c r="AU128" s="561"/>
      <c r="AV128" s="561"/>
      <c r="AW128" s="561"/>
      <c r="AX128" s="565"/>
      <c r="AZ128" s="560" t="s">
        <v>267</v>
      </c>
      <c r="BA128" s="561"/>
      <c r="BB128" s="561"/>
      <c r="BC128" s="561"/>
      <c r="BD128" s="562"/>
      <c r="BE128" s="563" t="s">
        <v>267</v>
      </c>
      <c r="BF128" s="561"/>
      <c r="BG128" s="561"/>
      <c r="BH128" s="561"/>
      <c r="BI128" s="564"/>
      <c r="BJ128" s="561" t="s">
        <v>267</v>
      </c>
      <c r="BK128" s="561"/>
      <c r="BL128" s="561"/>
      <c r="BM128" s="561"/>
      <c r="BN128" s="565"/>
      <c r="BO128" s="561" t="s">
        <v>267</v>
      </c>
      <c r="BP128" s="561"/>
      <c r="BQ128" s="561"/>
      <c r="BR128" s="561"/>
      <c r="BS128" s="561"/>
      <c r="BT128" s="563" t="s">
        <v>267</v>
      </c>
      <c r="BU128" s="561"/>
      <c r="BV128" s="561"/>
      <c r="BW128" s="561"/>
      <c r="BX128" s="562"/>
      <c r="BY128" s="561" t="s">
        <v>267</v>
      </c>
      <c r="BZ128" s="561"/>
      <c r="CA128" s="561"/>
      <c r="CB128" s="561"/>
      <c r="CC128" s="561"/>
      <c r="CD128" s="563" t="s">
        <v>267</v>
      </c>
      <c r="CE128" s="561"/>
      <c r="CF128" s="561"/>
      <c r="CG128" s="561"/>
      <c r="CH128" s="562"/>
      <c r="CI128" s="563" t="s">
        <v>267</v>
      </c>
      <c r="CJ128" s="561"/>
      <c r="CK128" s="561"/>
      <c r="CL128" s="561"/>
      <c r="CM128" s="564"/>
      <c r="CN128" s="561" t="s">
        <v>267</v>
      </c>
      <c r="CO128" s="561"/>
      <c r="CP128" s="561"/>
      <c r="CQ128" s="561"/>
      <c r="CR128" s="561"/>
      <c r="CS128" s="560" t="s">
        <v>267</v>
      </c>
      <c r="CT128" s="561"/>
      <c r="CU128" s="561"/>
      <c r="CV128" s="561"/>
      <c r="CW128" s="565"/>
    </row>
    <row r="129" spans="1:101" ht="24.9" customHeight="1">
      <c r="A129" s="566">
        <f>'③細目表（提出）'!C21</f>
        <v>0</v>
      </c>
      <c r="B129" s="567"/>
      <c r="C129" s="567"/>
      <c r="D129" s="567"/>
      <c r="E129" s="568"/>
      <c r="F129" s="569">
        <f>'③細目表（提出）'!D21</f>
        <v>0</v>
      </c>
      <c r="G129" s="567"/>
      <c r="H129" s="567"/>
      <c r="I129" s="567"/>
      <c r="J129" s="570"/>
      <c r="K129" s="571">
        <f>A129+F129</f>
        <v>0</v>
      </c>
      <c r="L129" s="571"/>
      <c r="M129" s="571"/>
      <c r="N129" s="571"/>
      <c r="O129" s="578"/>
      <c r="P129" s="571" t="e">
        <f>'③細目表（提出）'!F21</f>
        <v>#DIV/0!</v>
      </c>
      <c r="Q129" s="567"/>
      <c r="R129" s="567"/>
      <c r="S129" s="567"/>
      <c r="T129" s="567"/>
      <c r="U129" s="576" t="e">
        <f>'③細目表（提出）'!G21</f>
        <v>#DIV/0!</v>
      </c>
      <c r="V129" s="567"/>
      <c r="W129" s="567"/>
      <c r="X129" s="567"/>
      <c r="Y129" s="568"/>
      <c r="Z129" s="567">
        <f>'③細目表（提出）'!H21</f>
        <v>0</v>
      </c>
      <c r="AA129" s="567"/>
      <c r="AB129" s="567"/>
      <c r="AC129" s="567"/>
      <c r="AD129" s="567"/>
      <c r="AE129" s="569" t="e">
        <f>P129-U129-Z129</f>
        <v>#DIV/0!</v>
      </c>
      <c r="AF129" s="571"/>
      <c r="AG129" s="571"/>
      <c r="AH129" s="571"/>
      <c r="AI129" s="579"/>
      <c r="AJ129" s="576">
        <f>'③細目表（提出）'!J21</f>
        <v>0</v>
      </c>
      <c r="AK129" s="567"/>
      <c r="AL129" s="567"/>
      <c r="AM129" s="567"/>
      <c r="AN129" s="570"/>
      <c r="AO129" s="571" t="e">
        <f>AE129+AJ129</f>
        <v>#DIV/0!</v>
      </c>
      <c r="AP129" s="571"/>
      <c r="AQ129" s="571"/>
      <c r="AR129" s="571"/>
      <c r="AS129" s="571"/>
      <c r="AT129" s="566" t="e">
        <f>K129-AO129</f>
        <v>#DIV/0!</v>
      </c>
      <c r="AU129" s="571"/>
      <c r="AV129" s="571"/>
      <c r="AW129" s="571"/>
      <c r="AX129" s="578"/>
      <c r="AZ129" s="566">
        <f>'③細目表（提出）'!C48</f>
        <v>0</v>
      </c>
      <c r="BA129" s="567"/>
      <c r="BB129" s="567"/>
      <c r="BC129" s="567"/>
      <c r="BD129" s="568"/>
      <c r="BE129" s="569">
        <f>'③細目表（提出）'!D48</f>
        <v>0</v>
      </c>
      <c r="BF129" s="571"/>
      <c r="BG129" s="571"/>
      <c r="BH129" s="571"/>
      <c r="BI129" s="577"/>
      <c r="BJ129" s="571">
        <f>AZ129+BE129</f>
        <v>0</v>
      </c>
      <c r="BK129" s="571"/>
      <c r="BL129" s="571"/>
      <c r="BM129" s="571"/>
      <c r="BN129" s="578"/>
      <c r="BO129" s="571" t="e">
        <f>'③細目表（提出）'!F48</f>
        <v>#DIV/0!</v>
      </c>
      <c r="BP129" s="571"/>
      <c r="BQ129" s="571"/>
      <c r="BR129" s="571"/>
      <c r="BS129" s="571"/>
      <c r="BT129" s="569" t="e">
        <f>'③細目表（提出）'!G48</f>
        <v>#DIV/0!</v>
      </c>
      <c r="BU129" s="571"/>
      <c r="BV129" s="571"/>
      <c r="BW129" s="571"/>
      <c r="BX129" s="579"/>
      <c r="BY129" s="571">
        <f>'③細目表（提出）'!H48</f>
        <v>0</v>
      </c>
      <c r="BZ129" s="571"/>
      <c r="CA129" s="571"/>
      <c r="CB129" s="571"/>
      <c r="CC129" s="571"/>
      <c r="CD129" s="569" t="e">
        <f>BO129-BT129-BY129</f>
        <v>#DIV/0!</v>
      </c>
      <c r="CE129" s="571"/>
      <c r="CF129" s="571"/>
      <c r="CG129" s="571"/>
      <c r="CH129" s="579"/>
      <c r="CI129" s="569">
        <f>'③細目表（提出）'!J48</f>
        <v>0</v>
      </c>
      <c r="CJ129" s="571"/>
      <c r="CK129" s="571"/>
      <c r="CL129" s="571"/>
      <c r="CM129" s="577"/>
      <c r="CN129" s="571" t="e">
        <f>CD129+CI129</f>
        <v>#DIV/0!</v>
      </c>
      <c r="CO129" s="571"/>
      <c r="CP129" s="571"/>
      <c r="CQ129" s="571"/>
      <c r="CR129" s="571"/>
      <c r="CS129" s="566" t="e">
        <f>BJ129-CN129</f>
        <v>#DIV/0!</v>
      </c>
      <c r="CT129" s="571"/>
      <c r="CU129" s="571"/>
      <c r="CV129" s="571"/>
      <c r="CW129" s="578"/>
    </row>
    <row r="130" spans="1:101">
      <c r="A130" s="185" t="s">
        <v>451</v>
      </c>
      <c r="B130" s="185"/>
      <c r="C130" s="185"/>
      <c r="D130" s="185"/>
      <c r="E130" s="185"/>
      <c r="F130" s="185"/>
      <c r="G130" s="185"/>
      <c r="H130" s="185"/>
      <c r="I130" s="185"/>
      <c r="J130" s="185"/>
      <c r="K130" s="185"/>
      <c r="L130" s="185"/>
      <c r="M130" s="185"/>
      <c r="N130" s="185"/>
      <c r="O130" s="185"/>
      <c r="P130" s="185"/>
      <c r="Q130" s="185"/>
      <c r="R130" s="185"/>
      <c r="S130" s="185"/>
      <c r="T130" s="185"/>
      <c r="U130" s="185"/>
      <c r="V130" s="185"/>
      <c r="W130" s="185"/>
      <c r="X130" s="185"/>
      <c r="Y130" s="185"/>
      <c r="Z130" s="185"/>
      <c r="AA130" s="185"/>
      <c r="AB130" s="185"/>
      <c r="AC130" s="185"/>
      <c r="AD130" s="185"/>
      <c r="AE130" s="185"/>
      <c r="AF130" s="185"/>
      <c r="AG130" s="185"/>
      <c r="AH130" s="185"/>
      <c r="AI130" s="185"/>
      <c r="AJ130" s="185"/>
      <c r="AK130" s="185"/>
      <c r="AL130" s="185"/>
      <c r="AM130" s="185"/>
      <c r="AN130" s="185"/>
      <c r="AO130" s="185"/>
      <c r="AP130" s="185"/>
      <c r="AQ130" s="185"/>
      <c r="AR130" s="185"/>
      <c r="AS130" s="185"/>
      <c r="AT130" s="185"/>
      <c r="AU130" s="185"/>
      <c r="AV130" s="185"/>
      <c r="AW130" s="185"/>
      <c r="AX130" s="185"/>
      <c r="AZ130" s="185" t="s">
        <v>451</v>
      </c>
      <c r="BA130" s="185"/>
      <c r="BB130" s="185"/>
      <c r="BC130" s="185"/>
      <c r="BD130" s="185"/>
      <c r="BE130" s="185"/>
      <c r="BF130" s="185"/>
      <c r="BG130" s="185"/>
      <c r="BH130" s="185"/>
      <c r="BI130" s="185"/>
      <c r="BJ130" s="185"/>
      <c r="BK130" s="185"/>
      <c r="BL130" s="185"/>
      <c r="BM130" s="185"/>
      <c r="BN130" s="185"/>
      <c r="BO130" s="185"/>
      <c r="BP130" s="185"/>
      <c r="BQ130" s="185"/>
      <c r="BR130" s="185"/>
      <c r="BS130" s="185"/>
      <c r="BT130" s="185"/>
      <c r="BU130" s="185"/>
      <c r="BV130" s="185"/>
      <c r="BW130" s="185"/>
      <c r="BX130" s="185"/>
      <c r="BY130" s="185"/>
      <c r="BZ130" s="185"/>
      <c r="CA130" s="185"/>
      <c r="CB130" s="185"/>
      <c r="CC130" s="185"/>
      <c r="CD130" s="185"/>
      <c r="CE130" s="185"/>
      <c r="CF130" s="185"/>
      <c r="CG130" s="185"/>
      <c r="CH130" s="185"/>
      <c r="CI130" s="185"/>
      <c r="CJ130" s="185"/>
      <c r="CK130" s="185"/>
      <c r="CL130" s="185"/>
      <c r="CM130" s="185"/>
      <c r="CN130" s="185"/>
      <c r="CO130" s="185"/>
      <c r="CP130" s="185"/>
      <c r="CQ130" s="185"/>
      <c r="CR130" s="185"/>
      <c r="CS130" s="185"/>
      <c r="CT130" s="185"/>
      <c r="CU130" s="185"/>
      <c r="CV130" s="185"/>
      <c r="CW130" s="185"/>
    </row>
    <row r="131" spans="1:101" ht="20.100000000000001" customHeight="1">
      <c r="A131" s="542" t="s">
        <v>232</v>
      </c>
      <c r="B131" s="542"/>
      <c r="C131" s="542"/>
      <c r="D131" s="542"/>
      <c r="E131" s="542"/>
      <c r="F131" s="542"/>
      <c r="G131" s="542"/>
      <c r="H131" s="542"/>
      <c r="I131" s="542"/>
      <c r="J131" s="542"/>
      <c r="K131" s="542"/>
      <c r="L131" s="542"/>
      <c r="M131" s="542"/>
      <c r="N131" s="542"/>
      <c r="O131" s="542"/>
      <c r="P131" s="542"/>
      <c r="Q131" s="542"/>
      <c r="R131" s="542"/>
      <c r="S131" s="542"/>
      <c r="T131" s="542"/>
      <c r="U131" s="542"/>
      <c r="V131" s="542"/>
      <c r="W131" s="542"/>
      <c r="X131" s="542"/>
      <c r="Y131" s="542"/>
      <c r="Z131" s="542"/>
      <c r="AA131" s="542"/>
      <c r="AB131" s="542"/>
      <c r="AC131" s="542"/>
      <c r="AD131" s="542"/>
      <c r="AE131" s="542"/>
      <c r="AF131" s="542"/>
      <c r="AG131" s="542"/>
      <c r="AH131" s="542"/>
      <c r="AI131" s="542"/>
      <c r="AJ131" s="542"/>
      <c r="AK131" s="542"/>
      <c r="AL131" s="542"/>
      <c r="AM131" s="542"/>
      <c r="AN131" s="542"/>
      <c r="AO131" s="542"/>
      <c r="AP131" s="542"/>
      <c r="AQ131" s="542"/>
      <c r="AR131" s="542"/>
      <c r="AS131" s="542"/>
      <c r="AT131" s="542"/>
      <c r="AU131" s="542"/>
      <c r="AV131" s="542"/>
      <c r="AW131" s="542"/>
      <c r="AX131" s="542"/>
      <c r="AZ131" s="542" t="s">
        <v>232</v>
      </c>
      <c r="BA131" s="542"/>
      <c r="BB131" s="542"/>
      <c r="BC131" s="542"/>
      <c r="BD131" s="542"/>
      <c r="BE131" s="542"/>
      <c r="BF131" s="542"/>
      <c r="BG131" s="542"/>
      <c r="BH131" s="542"/>
      <c r="BI131" s="542"/>
      <c r="BJ131" s="542"/>
      <c r="BK131" s="542"/>
      <c r="BL131" s="542"/>
      <c r="BM131" s="542"/>
      <c r="BN131" s="542"/>
      <c r="BO131" s="542"/>
      <c r="BP131" s="542"/>
      <c r="BQ131" s="542"/>
      <c r="BR131" s="542"/>
      <c r="BS131" s="542"/>
      <c r="BT131" s="542"/>
      <c r="BU131" s="542"/>
      <c r="BV131" s="542"/>
      <c r="BW131" s="542"/>
      <c r="BX131" s="542"/>
      <c r="BY131" s="542"/>
      <c r="BZ131" s="542"/>
      <c r="CA131" s="542"/>
      <c r="CB131" s="542"/>
      <c r="CC131" s="542"/>
      <c r="CD131" s="542"/>
      <c r="CE131" s="542"/>
      <c r="CF131" s="542"/>
      <c r="CG131" s="542"/>
      <c r="CH131" s="542"/>
      <c r="CI131" s="542"/>
      <c r="CJ131" s="542"/>
      <c r="CK131" s="542"/>
      <c r="CL131" s="542"/>
      <c r="CM131" s="542"/>
      <c r="CN131" s="542"/>
      <c r="CO131" s="542"/>
      <c r="CP131" s="542"/>
      <c r="CQ131" s="542"/>
      <c r="CR131" s="542"/>
      <c r="CS131" s="542"/>
      <c r="CT131" s="542"/>
      <c r="CU131" s="542"/>
      <c r="CV131" s="542"/>
      <c r="CW131" s="542"/>
    </row>
    <row r="132" spans="1:101" ht="20.100000000000001" customHeight="1">
      <c r="AK132" s="186" t="s">
        <v>126</v>
      </c>
      <c r="AL132" s="543" t="s">
        <v>159</v>
      </c>
      <c r="AM132" s="543"/>
      <c r="AN132" s="543"/>
      <c r="AO132" s="184" t="s">
        <v>138</v>
      </c>
      <c r="AP132" s="473" t="str">
        <f>$AP$2</f>
        <v>集落協定</v>
      </c>
      <c r="AQ132" s="473"/>
      <c r="AR132" s="473"/>
      <c r="AS132" s="473"/>
      <c r="AT132" s="473"/>
      <c r="AU132" s="473"/>
      <c r="AV132" s="473"/>
      <c r="AW132" s="473"/>
      <c r="AX132" s="141" t="s">
        <v>137</v>
      </c>
      <c r="CJ132" s="186" t="s">
        <v>126</v>
      </c>
      <c r="CK132" s="543" t="s">
        <v>159</v>
      </c>
      <c r="CL132" s="543"/>
      <c r="CM132" s="543"/>
      <c r="CN132" s="184" t="s">
        <v>138</v>
      </c>
      <c r="CO132" s="473" t="str">
        <f>$AP$2</f>
        <v>集落協定</v>
      </c>
      <c r="CP132" s="473"/>
      <c r="CQ132" s="473"/>
      <c r="CR132" s="473"/>
      <c r="CS132" s="473"/>
      <c r="CT132" s="473"/>
      <c r="CU132" s="473"/>
      <c r="CV132" s="473"/>
      <c r="CW132" s="141" t="s">
        <v>137</v>
      </c>
    </row>
    <row r="133" spans="1:101" ht="20.100000000000001" customHeight="1">
      <c r="AK133" s="186" t="s">
        <v>126</v>
      </c>
      <c r="AL133" s="544" t="s">
        <v>164</v>
      </c>
      <c r="AM133" s="544"/>
      <c r="AN133" s="544"/>
      <c r="AO133" s="544"/>
      <c r="AP133" s="544"/>
      <c r="AQ133" s="184" t="s">
        <v>135</v>
      </c>
      <c r="AR133" s="545">
        <f>②内訳!L21</f>
        <v>0</v>
      </c>
      <c r="AS133" s="545"/>
      <c r="AT133" s="545"/>
      <c r="AU133" s="545"/>
      <c r="AV133" s="545"/>
      <c r="AW133" s="545"/>
      <c r="AX133" s="141" t="s">
        <v>137</v>
      </c>
      <c r="CJ133" s="186" t="s">
        <v>126</v>
      </c>
      <c r="CK133" s="544" t="s">
        <v>164</v>
      </c>
      <c r="CL133" s="544"/>
      <c r="CM133" s="544"/>
      <c r="CN133" s="544"/>
      <c r="CO133" s="544"/>
      <c r="CP133" s="184" t="s">
        <v>135</v>
      </c>
      <c r="CQ133" s="545">
        <f>②内訳!L48</f>
        <v>0</v>
      </c>
      <c r="CR133" s="545"/>
      <c r="CS133" s="545"/>
      <c r="CT133" s="545"/>
      <c r="CU133" s="545"/>
      <c r="CV133" s="545"/>
      <c r="CW133" s="141" t="s">
        <v>137</v>
      </c>
    </row>
    <row r="134" spans="1:101" ht="18" customHeight="1">
      <c r="A134" s="546" t="s">
        <v>13</v>
      </c>
      <c r="B134" s="547"/>
      <c r="C134" s="547"/>
      <c r="D134" s="547"/>
      <c r="E134" s="547"/>
      <c r="F134" s="548" t="s">
        <v>21</v>
      </c>
      <c r="G134" s="547"/>
      <c r="H134" s="547"/>
      <c r="I134" s="547"/>
      <c r="J134" s="549"/>
      <c r="K134" s="547" t="s">
        <v>61</v>
      </c>
      <c r="L134" s="547"/>
      <c r="M134" s="547"/>
      <c r="N134" s="547"/>
      <c r="O134" s="550"/>
      <c r="P134" s="546" t="s">
        <v>313</v>
      </c>
      <c r="Q134" s="547"/>
      <c r="R134" s="547"/>
      <c r="S134" s="547"/>
      <c r="T134" s="547"/>
      <c r="U134" s="547"/>
      <c r="V134" s="547"/>
      <c r="W134" s="547"/>
      <c r="X134" s="547"/>
      <c r="Y134" s="547"/>
      <c r="Z134" s="547"/>
      <c r="AA134" s="547"/>
      <c r="AB134" s="547"/>
      <c r="AC134" s="547"/>
      <c r="AD134" s="551"/>
      <c r="AE134" s="548" t="s">
        <v>147</v>
      </c>
      <c r="AF134" s="547"/>
      <c r="AG134" s="547"/>
      <c r="AH134" s="547"/>
      <c r="AI134" s="551"/>
      <c r="AJ134" s="548" t="s">
        <v>436</v>
      </c>
      <c r="AK134" s="547"/>
      <c r="AL134" s="547"/>
      <c r="AM134" s="547"/>
      <c r="AN134" s="549"/>
      <c r="AO134" s="547" t="s">
        <v>289</v>
      </c>
      <c r="AP134" s="547"/>
      <c r="AQ134" s="547"/>
      <c r="AR134" s="547"/>
      <c r="AS134" s="547"/>
      <c r="AT134" s="523" t="s">
        <v>413</v>
      </c>
      <c r="AU134" s="584"/>
      <c r="AV134" s="584"/>
      <c r="AW134" s="584"/>
      <c r="AX134" s="585"/>
      <c r="AZ134" s="546" t="s">
        <v>13</v>
      </c>
      <c r="BA134" s="547"/>
      <c r="BB134" s="547"/>
      <c r="BC134" s="547"/>
      <c r="BD134" s="547"/>
      <c r="BE134" s="548" t="s">
        <v>21</v>
      </c>
      <c r="BF134" s="547"/>
      <c r="BG134" s="547"/>
      <c r="BH134" s="547"/>
      <c r="BI134" s="549"/>
      <c r="BJ134" s="547" t="s">
        <v>61</v>
      </c>
      <c r="BK134" s="547"/>
      <c r="BL134" s="547"/>
      <c r="BM134" s="547"/>
      <c r="BN134" s="550"/>
      <c r="BO134" s="546" t="s">
        <v>313</v>
      </c>
      <c r="BP134" s="547"/>
      <c r="BQ134" s="547"/>
      <c r="BR134" s="547"/>
      <c r="BS134" s="547"/>
      <c r="BT134" s="547"/>
      <c r="BU134" s="547"/>
      <c r="BV134" s="547"/>
      <c r="BW134" s="547"/>
      <c r="BX134" s="547"/>
      <c r="BY134" s="547"/>
      <c r="BZ134" s="547"/>
      <c r="CA134" s="547"/>
      <c r="CB134" s="547"/>
      <c r="CC134" s="551"/>
      <c r="CD134" s="548" t="s">
        <v>147</v>
      </c>
      <c r="CE134" s="547"/>
      <c r="CF134" s="547"/>
      <c r="CG134" s="547"/>
      <c r="CH134" s="551"/>
      <c r="CI134" s="548" t="s">
        <v>436</v>
      </c>
      <c r="CJ134" s="547"/>
      <c r="CK134" s="547"/>
      <c r="CL134" s="547"/>
      <c r="CM134" s="549"/>
      <c r="CN134" s="547" t="s">
        <v>289</v>
      </c>
      <c r="CO134" s="547"/>
      <c r="CP134" s="547"/>
      <c r="CQ134" s="547"/>
      <c r="CR134" s="547"/>
      <c r="CS134" s="523" t="s">
        <v>413</v>
      </c>
      <c r="CT134" s="584"/>
      <c r="CU134" s="584"/>
      <c r="CV134" s="584"/>
      <c r="CW134" s="585"/>
    </row>
    <row r="135" spans="1:101" ht="18" customHeight="1">
      <c r="A135" s="586" t="s">
        <v>256</v>
      </c>
      <c r="B135" s="542"/>
      <c r="C135" s="542"/>
      <c r="D135" s="542"/>
      <c r="E135" s="588"/>
      <c r="F135" s="589" t="s">
        <v>438</v>
      </c>
      <c r="G135" s="590"/>
      <c r="H135" s="590"/>
      <c r="I135" s="590"/>
      <c r="J135" s="591"/>
      <c r="K135" s="590" t="s">
        <v>115</v>
      </c>
      <c r="L135" s="590"/>
      <c r="M135" s="590"/>
      <c r="N135" s="590"/>
      <c r="O135" s="595"/>
      <c r="P135" s="596" t="s">
        <v>202</v>
      </c>
      <c r="Q135" s="597"/>
      <c r="R135" s="597"/>
      <c r="S135" s="597"/>
      <c r="T135" s="598"/>
      <c r="U135" s="552" t="s">
        <v>308</v>
      </c>
      <c r="V135" s="553"/>
      <c r="W135" s="553"/>
      <c r="X135" s="553"/>
      <c r="Y135" s="554"/>
      <c r="Z135" s="552" t="s">
        <v>348</v>
      </c>
      <c r="AA135" s="553"/>
      <c r="AB135" s="553"/>
      <c r="AC135" s="553"/>
      <c r="AD135" s="554"/>
      <c r="AE135" s="602" t="s">
        <v>442</v>
      </c>
      <c r="AF135" s="542"/>
      <c r="AG135" s="542"/>
      <c r="AH135" s="542"/>
      <c r="AI135" s="588"/>
      <c r="AJ135" s="602" t="s">
        <v>449</v>
      </c>
      <c r="AK135" s="542"/>
      <c r="AL135" s="542"/>
      <c r="AM135" s="542"/>
      <c r="AN135" s="603"/>
      <c r="AO135" s="542" t="s">
        <v>117</v>
      </c>
      <c r="AP135" s="542"/>
      <c r="AQ135" s="542"/>
      <c r="AR135" s="542"/>
      <c r="AS135" s="587"/>
      <c r="AT135" s="586"/>
      <c r="AU135" s="542"/>
      <c r="AV135" s="542"/>
      <c r="AW135" s="542"/>
      <c r="AX135" s="587"/>
      <c r="AZ135" s="586" t="s">
        <v>256</v>
      </c>
      <c r="BA135" s="542"/>
      <c r="BB135" s="542"/>
      <c r="BC135" s="542"/>
      <c r="BD135" s="588"/>
      <c r="BE135" s="589" t="s">
        <v>438</v>
      </c>
      <c r="BF135" s="590"/>
      <c r="BG135" s="590"/>
      <c r="BH135" s="590"/>
      <c r="BI135" s="591"/>
      <c r="BJ135" s="590" t="s">
        <v>115</v>
      </c>
      <c r="BK135" s="590"/>
      <c r="BL135" s="590"/>
      <c r="BM135" s="590"/>
      <c r="BN135" s="595"/>
      <c r="BO135" s="596" t="s">
        <v>202</v>
      </c>
      <c r="BP135" s="597"/>
      <c r="BQ135" s="597"/>
      <c r="BR135" s="597"/>
      <c r="BS135" s="598"/>
      <c r="BT135" s="552" t="s">
        <v>308</v>
      </c>
      <c r="BU135" s="553"/>
      <c r="BV135" s="553"/>
      <c r="BW135" s="553"/>
      <c r="BX135" s="554"/>
      <c r="BY135" s="552" t="s">
        <v>348</v>
      </c>
      <c r="BZ135" s="553"/>
      <c r="CA135" s="553"/>
      <c r="CB135" s="553"/>
      <c r="CC135" s="554"/>
      <c r="CD135" s="602" t="s">
        <v>442</v>
      </c>
      <c r="CE135" s="542"/>
      <c r="CF135" s="542"/>
      <c r="CG135" s="542"/>
      <c r="CH135" s="588"/>
      <c r="CI135" s="602" t="s">
        <v>449</v>
      </c>
      <c r="CJ135" s="542"/>
      <c r="CK135" s="542"/>
      <c r="CL135" s="542"/>
      <c r="CM135" s="603"/>
      <c r="CN135" s="542" t="s">
        <v>117</v>
      </c>
      <c r="CO135" s="542"/>
      <c r="CP135" s="542"/>
      <c r="CQ135" s="542"/>
      <c r="CR135" s="587"/>
      <c r="CS135" s="586"/>
      <c r="CT135" s="542"/>
      <c r="CU135" s="542"/>
      <c r="CV135" s="542"/>
      <c r="CW135" s="587"/>
    </row>
    <row r="136" spans="1:101" ht="18" customHeight="1">
      <c r="A136" s="586"/>
      <c r="B136" s="542"/>
      <c r="C136" s="542"/>
      <c r="D136" s="542"/>
      <c r="E136" s="588"/>
      <c r="F136" s="589"/>
      <c r="G136" s="590"/>
      <c r="H136" s="590"/>
      <c r="I136" s="590"/>
      <c r="J136" s="591"/>
      <c r="K136" s="590"/>
      <c r="L136" s="590"/>
      <c r="M136" s="590"/>
      <c r="N136" s="590"/>
      <c r="O136" s="595"/>
      <c r="P136" s="596"/>
      <c r="Q136" s="597"/>
      <c r="R136" s="597"/>
      <c r="S136" s="597"/>
      <c r="T136" s="598"/>
      <c r="U136" s="605" t="s">
        <v>296</v>
      </c>
      <c r="V136" s="606"/>
      <c r="W136" s="606"/>
      <c r="X136" s="606"/>
      <c r="Y136" s="607"/>
      <c r="Z136" s="606" t="s">
        <v>450</v>
      </c>
      <c r="AA136" s="606"/>
      <c r="AB136" s="606"/>
      <c r="AC136" s="606"/>
      <c r="AD136" s="606"/>
      <c r="AE136" s="602"/>
      <c r="AF136" s="542"/>
      <c r="AG136" s="542"/>
      <c r="AH136" s="542"/>
      <c r="AI136" s="588"/>
      <c r="AJ136" s="602"/>
      <c r="AK136" s="542"/>
      <c r="AL136" s="542"/>
      <c r="AM136" s="542"/>
      <c r="AN136" s="603"/>
      <c r="AO136" s="542"/>
      <c r="AP136" s="542"/>
      <c r="AQ136" s="542"/>
      <c r="AR136" s="542"/>
      <c r="AS136" s="587"/>
      <c r="AT136" s="586"/>
      <c r="AU136" s="542"/>
      <c r="AV136" s="542"/>
      <c r="AW136" s="542"/>
      <c r="AX136" s="587"/>
      <c r="AZ136" s="586"/>
      <c r="BA136" s="542"/>
      <c r="BB136" s="542"/>
      <c r="BC136" s="542"/>
      <c r="BD136" s="588"/>
      <c r="BE136" s="589"/>
      <c r="BF136" s="590"/>
      <c r="BG136" s="590"/>
      <c r="BH136" s="590"/>
      <c r="BI136" s="591"/>
      <c r="BJ136" s="590"/>
      <c r="BK136" s="590"/>
      <c r="BL136" s="590"/>
      <c r="BM136" s="590"/>
      <c r="BN136" s="595"/>
      <c r="BO136" s="596"/>
      <c r="BP136" s="597"/>
      <c r="BQ136" s="597"/>
      <c r="BR136" s="597"/>
      <c r="BS136" s="598"/>
      <c r="BT136" s="605" t="s">
        <v>296</v>
      </c>
      <c r="BU136" s="606"/>
      <c r="BV136" s="606"/>
      <c r="BW136" s="606"/>
      <c r="BX136" s="607"/>
      <c r="BY136" s="606" t="s">
        <v>450</v>
      </c>
      <c r="BZ136" s="606"/>
      <c r="CA136" s="606"/>
      <c r="CB136" s="606"/>
      <c r="CC136" s="606"/>
      <c r="CD136" s="602"/>
      <c r="CE136" s="542"/>
      <c r="CF136" s="542"/>
      <c r="CG136" s="542"/>
      <c r="CH136" s="588"/>
      <c r="CI136" s="602"/>
      <c r="CJ136" s="542"/>
      <c r="CK136" s="542"/>
      <c r="CL136" s="542"/>
      <c r="CM136" s="603"/>
      <c r="CN136" s="542"/>
      <c r="CO136" s="542"/>
      <c r="CP136" s="542"/>
      <c r="CQ136" s="542"/>
      <c r="CR136" s="587"/>
      <c r="CS136" s="586"/>
      <c r="CT136" s="542"/>
      <c r="CU136" s="542"/>
      <c r="CV136" s="542"/>
      <c r="CW136" s="587"/>
    </row>
    <row r="137" spans="1:101" ht="18" customHeight="1">
      <c r="A137" s="559"/>
      <c r="B137" s="555"/>
      <c r="C137" s="555"/>
      <c r="D137" s="555"/>
      <c r="E137" s="558"/>
      <c r="F137" s="592"/>
      <c r="G137" s="593"/>
      <c r="H137" s="593"/>
      <c r="I137" s="593"/>
      <c r="J137" s="594"/>
      <c r="K137" s="555" t="s">
        <v>445</v>
      </c>
      <c r="L137" s="555"/>
      <c r="M137" s="555"/>
      <c r="N137" s="555"/>
      <c r="O137" s="556"/>
      <c r="P137" s="599"/>
      <c r="Q137" s="600"/>
      <c r="R137" s="600"/>
      <c r="S137" s="600"/>
      <c r="T137" s="601"/>
      <c r="U137" s="608"/>
      <c r="V137" s="609"/>
      <c r="W137" s="609"/>
      <c r="X137" s="609"/>
      <c r="Y137" s="610"/>
      <c r="Z137" s="609"/>
      <c r="AA137" s="609"/>
      <c r="AB137" s="609"/>
      <c r="AC137" s="609"/>
      <c r="AD137" s="609"/>
      <c r="AE137" s="557" t="s">
        <v>272</v>
      </c>
      <c r="AF137" s="555"/>
      <c r="AG137" s="555"/>
      <c r="AH137" s="555"/>
      <c r="AI137" s="558"/>
      <c r="AJ137" s="557"/>
      <c r="AK137" s="555"/>
      <c r="AL137" s="555"/>
      <c r="AM137" s="555"/>
      <c r="AN137" s="604"/>
      <c r="AO137" s="555" t="s">
        <v>352</v>
      </c>
      <c r="AP137" s="555"/>
      <c r="AQ137" s="555"/>
      <c r="AR137" s="555"/>
      <c r="AS137" s="555"/>
      <c r="AT137" s="559" t="s">
        <v>446</v>
      </c>
      <c r="AU137" s="555"/>
      <c r="AV137" s="555"/>
      <c r="AW137" s="555"/>
      <c r="AX137" s="556"/>
      <c r="AZ137" s="559"/>
      <c r="BA137" s="555"/>
      <c r="BB137" s="555"/>
      <c r="BC137" s="555"/>
      <c r="BD137" s="558"/>
      <c r="BE137" s="592"/>
      <c r="BF137" s="593"/>
      <c r="BG137" s="593"/>
      <c r="BH137" s="593"/>
      <c r="BI137" s="594"/>
      <c r="BJ137" s="555" t="s">
        <v>445</v>
      </c>
      <c r="BK137" s="555"/>
      <c r="BL137" s="555"/>
      <c r="BM137" s="555"/>
      <c r="BN137" s="556"/>
      <c r="BO137" s="599"/>
      <c r="BP137" s="600"/>
      <c r="BQ137" s="600"/>
      <c r="BR137" s="600"/>
      <c r="BS137" s="601"/>
      <c r="BT137" s="608"/>
      <c r="BU137" s="609"/>
      <c r="BV137" s="609"/>
      <c r="BW137" s="609"/>
      <c r="BX137" s="610"/>
      <c r="BY137" s="609"/>
      <c r="BZ137" s="609"/>
      <c r="CA137" s="609"/>
      <c r="CB137" s="609"/>
      <c r="CC137" s="609"/>
      <c r="CD137" s="557" t="s">
        <v>272</v>
      </c>
      <c r="CE137" s="555"/>
      <c r="CF137" s="555"/>
      <c r="CG137" s="555"/>
      <c r="CH137" s="558"/>
      <c r="CI137" s="557"/>
      <c r="CJ137" s="555"/>
      <c r="CK137" s="555"/>
      <c r="CL137" s="555"/>
      <c r="CM137" s="604"/>
      <c r="CN137" s="555" t="s">
        <v>352</v>
      </c>
      <c r="CO137" s="555"/>
      <c r="CP137" s="555"/>
      <c r="CQ137" s="555"/>
      <c r="CR137" s="555"/>
      <c r="CS137" s="559" t="s">
        <v>446</v>
      </c>
      <c r="CT137" s="555"/>
      <c r="CU137" s="555"/>
      <c r="CV137" s="555"/>
      <c r="CW137" s="556"/>
    </row>
    <row r="138" spans="1:101" s="142" customFormat="1">
      <c r="A138" s="560" t="s">
        <v>267</v>
      </c>
      <c r="B138" s="561"/>
      <c r="C138" s="561"/>
      <c r="D138" s="561"/>
      <c r="E138" s="562"/>
      <c r="F138" s="563" t="s">
        <v>267</v>
      </c>
      <c r="G138" s="561"/>
      <c r="H138" s="561"/>
      <c r="I138" s="561"/>
      <c r="J138" s="564"/>
      <c r="K138" s="561" t="s">
        <v>267</v>
      </c>
      <c r="L138" s="561"/>
      <c r="M138" s="561"/>
      <c r="N138" s="561"/>
      <c r="O138" s="565"/>
      <c r="P138" s="561" t="s">
        <v>267</v>
      </c>
      <c r="Q138" s="561"/>
      <c r="R138" s="561"/>
      <c r="S138" s="561"/>
      <c r="T138" s="561"/>
      <c r="U138" s="563" t="s">
        <v>267</v>
      </c>
      <c r="V138" s="561"/>
      <c r="W138" s="561"/>
      <c r="X138" s="561"/>
      <c r="Y138" s="562"/>
      <c r="Z138" s="561" t="s">
        <v>267</v>
      </c>
      <c r="AA138" s="561"/>
      <c r="AB138" s="561"/>
      <c r="AC138" s="561"/>
      <c r="AD138" s="561"/>
      <c r="AE138" s="563" t="s">
        <v>267</v>
      </c>
      <c r="AF138" s="561"/>
      <c r="AG138" s="561"/>
      <c r="AH138" s="561"/>
      <c r="AI138" s="562"/>
      <c r="AJ138" s="563" t="s">
        <v>267</v>
      </c>
      <c r="AK138" s="561"/>
      <c r="AL138" s="561"/>
      <c r="AM138" s="561"/>
      <c r="AN138" s="564"/>
      <c r="AO138" s="561" t="s">
        <v>267</v>
      </c>
      <c r="AP138" s="561"/>
      <c r="AQ138" s="561"/>
      <c r="AR138" s="561"/>
      <c r="AS138" s="561"/>
      <c r="AT138" s="560" t="s">
        <v>267</v>
      </c>
      <c r="AU138" s="561"/>
      <c r="AV138" s="561"/>
      <c r="AW138" s="561"/>
      <c r="AX138" s="565"/>
      <c r="AZ138" s="560" t="s">
        <v>267</v>
      </c>
      <c r="BA138" s="561"/>
      <c r="BB138" s="561"/>
      <c r="BC138" s="561"/>
      <c r="BD138" s="562"/>
      <c r="BE138" s="563" t="s">
        <v>267</v>
      </c>
      <c r="BF138" s="561"/>
      <c r="BG138" s="561"/>
      <c r="BH138" s="561"/>
      <c r="BI138" s="564"/>
      <c r="BJ138" s="561" t="s">
        <v>267</v>
      </c>
      <c r="BK138" s="561"/>
      <c r="BL138" s="561"/>
      <c r="BM138" s="561"/>
      <c r="BN138" s="565"/>
      <c r="BO138" s="561" t="s">
        <v>267</v>
      </c>
      <c r="BP138" s="561"/>
      <c r="BQ138" s="561"/>
      <c r="BR138" s="561"/>
      <c r="BS138" s="561"/>
      <c r="BT138" s="563" t="s">
        <v>267</v>
      </c>
      <c r="BU138" s="561"/>
      <c r="BV138" s="561"/>
      <c r="BW138" s="561"/>
      <c r="BX138" s="562"/>
      <c r="BY138" s="561" t="s">
        <v>267</v>
      </c>
      <c r="BZ138" s="561"/>
      <c r="CA138" s="561"/>
      <c r="CB138" s="561"/>
      <c r="CC138" s="561"/>
      <c r="CD138" s="563" t="s">
        <v>267</v>
      </c>
      <c r="CE138" s="561"/>
      <c r="CF138" s="561"/>
      <c r="CG138" s="561"/>
      <c r="CH138" s="562"/>
      <c r="CI138" s="563" t="s">
        <v>267</v>
      </c>
      <c r="CJ138" s="561"/>
      <c r="CK138" s="561"/>
      <c r="CL138" s="561"/>
      <c r="CM138" s="564"/>
      <c r="CN138" s="561" t="s">
        <v>267</v>
      </c>
      <c r="CO138" s="561"/>
      <c r="CP138" s="561"/>
      <c r="CQ138" s="561"/>
      <c r="CR138" s="561"/>
      <c r="CS138" s="560" t="s">
        <v>267</v>
      </c>
      <c r="CT138" s="561"/>
      <c r="CU138" s="561"/>
      <c r="CV138" s="561"/>
      <c r="CW138" s="565"/>
    </row>
    <row r="139" spans="1:101" ht="24.9" customHeight="1">
      <c r="A139" s="566">
        <f>'③細目表（提出）'!C22</f>
        <v>0</v>
      </c>
      <c r="B139" s="567"/>
      <c r="C139" s="567"/>
      <c r="D139" s="567"/>
      <c r="E139" s="568"/>
      <c r="F139" s="569">
        <f>'③細目表（提出）'!D22</f>
        <v>0</v>
      </c>
      <c r="G139" s="567"/>
      <c r="H139" s="567"/>
      <c r="I139" s="567"/>
      <c r="J139" s="570"/>
      <c r="K139" s="571">
        <f>A139+F139</f>
        <v>0</v>
      </c>
      <c r="L139" s="571"/>
      <c r="M139" s="571"/>
      <c r="N139" s="571"/>
      <c r="O139" s="578"/>
      <c r="P139" s="571" t="e">
        <f>'③細目表（提出）'!F22</f>
        <v>#DIV/0!</v>
      </c>
      <c r="Q139" s="567"/>
      <c r="R139" s="567"/>
      <c r="S139" s="567"/>
      <c r="T139" s="567"/>
      <c r="U139" s="576" t="e">
        <f>'③細目表（提出）'!G22</f>
        <v>#DIV/0!</v>
      </c>
      <c r="V139" s="567"/>
      <c r="W139" s="567"/>
      <c r="X139" s="567"/>
      <c r="Y139" s="568"/>
      <c r="Z139" s="567">
        <f>'③細目表（提出）'!H22</f>
        <v>0</v>
      </c>
      <c r="AA139" s="567"/>
      <c r="AB139" s="567"/>
      <c r="AC139" s="567"/>
      <c r="AD139" s="567"/>
      <c r="AE139" s="569" t="e">
        <f>P139-U139-Z139</f>
        <v>#DIV/0!</v>
      </c>
      <c r="AF139" s="571"/>
      <c r="AG139" s="571"/>
      <c r="AH139" s="571"/>
      <c r="AI139" s="579"/>
      <c r="AJ139" s="576">
        <f>'③細目表（提出）'!J22</f>
        <v>0</v>
      </c>
      <c r="AK139" s="567"/>
      <c r="AL139" s="567"/>
      <c r="AM139" s="567"/>
      <c r="AN139" s="570"/>
      <c r="AO139" s="571" t="e">
        <f>AE139+AJ139</f>
        <v>#DIV/0!</v>
      </c>
      <c r="AP139" s="571"/>
      <c r="AQ139" s="571"/>
      <c r="AR139" s="571"/>
      <c r="AS139" s="571"/>
      <c r="AT139" s="566" t="e">
        <f>K139-AO139</f>
        <v>#DIV/0!</v>
      </c>
      <c r="AU139" s="571"/>
      <c r="AV139" s="571"/>
      <c r="AW139" s="571"/>
      <c r="AX139" s="578"/>
      <c r="AZ139" s="566">
        <f>'③細目表（提出）'!C49</f>
        <v>0</v>
      </c>
      <c r="BA139" s="567"/>
      <c r="BB139" s="567"/>
      <c r="BC139" s="567"/>
      <c r="BD139" s="568"/>
      <c r="BE139" s="569">
        <f>'③細目表（提出）'!D49</f>
        <v>0</v>
      </c>
      <c r="BF139" s="571"/>
      <c r="BG139" s="571"/>
      <c r="BH139" s="571"/>
      <c r="BI139" s="577"/>
      <c r="BJ139" s="571">
        <f>AZ139+BE139</f>
        <v>0</v>
      </c>
      <c r="BK139" s="571"/>
      <c r="BL139" s="571"/>
      <c r="BM139" s="571"/>
      <c r="BN139" s="578"/>
      <c r="BO139" s="571" t="e">
        <f>'③細目表（提出）'!F49</f>
        <v>#DIV/0!</v>
      </c>
      <c r="BP139" s="571"/>
      <c r="BQ139" s="571"/>
      <c r="BR139" s="571"/>
      <c r="BS139" s="571"/>
      <c r="BT139" s="569" t="e">
        <f>'③細目表（提出）'!G49</f>
        <v>#DIV/0!</v>
      </c>
      <c r="BU139" s="571"/>
      <c r="BV139" s="571"/>
      <c r="BW139" s="571"/>
      <c r="BX139" s="579"/>
      <c r="BY139" s="571">
        <f>'③細目表（提出）'!H49</f>
        <v>0</v>
      </c>
      <c r="BZ139" s="571"/>
      <c r="CA139" s="571"/>
      <c r="CB139" s="571"/>
      <c r="CC139" s="571"/>
      <c r="CD139" s="569" t="e">
        <f>BO139-BT139-BY139</f>
        <v>#DIV/0!</v>
      </c>
      <c r="CE139" s="571"/>
      <c r="CF139" s="571"/>
      <c r="CG139" s="571"/>
      <c r="CH139" s="579"/>
      <c r="CI139" s="569">
        <f>'③細目表（提出）'!J49</f>
        <v>0</v>
      </c>
      <c r="CJ139" s="571"/>
      <c r="CK139" s="571"/>
      <c r="CL139" s="571"/>
      <c r="CM139" s="577"/>
      <c r="CN139" s="571" t="e">
        <f>CD139+CI139</f>
        <v>#DIV/0!</v>
      </c>
      <c r="CO139" s="571"/>
      <c r="CP139" s="571"/>
      <c r="CQ139" s="571"/>
      <c r="CR139" s="571"/>
      <c r="CS139" s="566" t="e">
        <f>BJ139-CN139</f>
        <v>#DIV/0!</v>
      </c>
      <c r="CT139" s="571"/>
      <c r="CU139" s="571"/>
      <c r="CV139" s="571"/>
      <c r="CW139" s="578"/>
    </row>
    <row r="140" spans="1:101">
      <c r="A140" s="185" t="s">
        <v>451</v>
      </c>
      <c r="B140" s="185"/>
      <c r="C140" s="185"/>
      <c r="D140" s="185"/>
      <c r="E140" s="185"/>
      <c r="F140" s="185"/>
      <c r="G140" s="185"/>
      <c r="H140" s="185"/>
      <c r="I140" s="185"/>
      <c r="J140" s="185"/>
      <c r="K140" s="185"/>
      <c r="L140" s="185"/>
      <c r="M140" s="185"/>
      <c r="N140" s="185"/>
      <c r="O140" s="185"/>
      <c r="P140" s="185"/>
      <c r="Q140" s="185"/>
      <c r="R140" s="185"/>
      <c r="S140" s="185"/>
      <c r="T140" s="185"/>
      <c r="U140" s="185"/>
      <c r="V140" s="185"/>
      <c r="W140" s="185"/>
      <c r="X140" s="185"/>
      <c r="Y140" s="185"/>
      <c r="Z140" s="185"/>
      <c r="AA140" s="185"/>
      <c r="AB140" s="185"/>
      <c r="AC140" s="185"/>
      <c r="AD140" s="185"/>
      <c r="AE140" s="185"/>
      <c r="AF140" s="185"/>
      <c r="AG140" s="185"/>
      <c r="AH140" s="185"/>
      <c r="AI140" s="185"/>
      <c r="AJ140" s="185"/>
      <c r="AK140" s="185"/>
      <c r="AL140" s="185"/>
      <c r="AM140" s="185"/>
      <c r="AN140" s="185"/>
      <c r="AO140" s="185"/>
      <c r="AP140" s="185"/>
      <c r="AQ140" s="185"/>
      <c r="AR140" s="185"/>
      <c r="AS140" s="185"/>
      <c r="AT140" s="185"/>
      <c r="AU140" s="185"/>
      <c r="AV140" s="185"/>
      <c r="AW140" s="185"/>
      <c r="AX140" s="185"/>
      <c r="AZ140" s="185" t="s">
        <v>451</v>
      </c>
      <c r="BA140" s="185"/>
      <c r="BB140" s="185"/>
      <c r="BC140" s="185"/>
      <c r="BD140" s="185"/>
      <c r="BE140" s="185"/>
      <c r="BF140" s="185"/>
      <c r="BG140" s="185"/>
      <c r="BH140" s="185"/>
      <c r="BI140" s="185"/>
      <c r="BJ140" s="185"/>
      <c r="BK140" s="185"/>
      <c r="BL140" s="185"/>
      <c r="BM140" s="185"/>
      <c r="BN140" s="185"/>
      <c r="BO140" s="185"/>
      <c r="BP140" s="185"/>
      <c r="BQ140" s="185"/>
      <c r="BR140" s="185"/>
      <c r="BS140" s="185"/>
      <c r="BT140" s="185"/>
      <c r="BU140" s="185"/>
      <c r="BV140" s="185"/>
      <c r="BW140" s="185"/>
      <c r="BX140" s="185"/>
      <c r="BY140" s="185"/>
      <c r="BZ140" s="185"/>
      <c r="CA140" s="185"/>
      <c r="CB140" s="185"/>
      <c r="CC140" s="185"/>
      <c r="CD140" s="185"/>
      <c r="CE140" s="185"/>
      <c r="CF140" s="185"/>
      <c r="CG140" s="185"/>
      <c r="CH140" s="185"/>
      <c r="CI140" s="185"/>
      <c r="CJ140" s="185"/>
      <c r="CK140" s="185"/>
      <c r="CL140" s="185"/>
      <c r="CM140" s="185"/>
      <c r="CN140" s="185"/>
      <c r="CO140" s="185"/>
      <c r="CP140" s="185"/>
      <c r="CQ140" s="185"/>
      <c r="CR140" s="185"/>
      <c r="CS140" s="185"/>
      <c r="CT140" s="185"/>
      <c r="CU140" s="185"/>
      <c r="CV140" s="185"/>
      <c r="CW140" s="185"/>
    </row>
    <row r="141" spans="1:101" ht="20.100000000000001" customHeight="1">
      <c r="A141" s="542" t="s">
        <v>232</v>
      </c>
      <c r="B141" s="542"/>
      <c r="C141" s="542"/>
      <c r="D141" s="542"/>
      <c r="E141" s="542"/>
      <c r="F141" s="542"/>
      <c r="G141" s="542"/>
      <c r="H141" s="542"/>
      <c r="I141" s="542"/>
      <c r="J141" s="542"/>
      <c r="K141" s="542"/>
      <c r="L141" s="542"/>
      <c r="M141" s="542"/>
      <c r="N141" s="542"/>
      <c r="O141" s="542"/>
      <c r="P141" s="542"/>
      <c r="Q141" s="542"/>
      <c r="R141" s="542"/>
      <c r="S141" s="542"/>
      <c r="T141" s="542"/>
      <c r="U141" s="542"/>
      <c r="V141" s="542"/>
      <c r="W141" s="542"/>
      <c r="X141" s="542"/>
      <c r="Y141" s="542"/>
      <c r="Z141" s="542"/>
      <c r="AA141" s="542"/>
      <c r="AB141" s="542"/>
      <c r="AC141" s="542"/>
      <c r="AD141" s="542"/>
      <c r="AE141" s="542"/>
      <c r="AF141" s="542"/>
      <c r="AG141" s="542"/>
      <c r="AH141" s="542"/>
      <c r="AI141" s="542"/>
      <c r="AJ141" s="542"/>
      <c r="AK141" s="542"/>
      <c r="AL141" s="542"/>
      <c r="AM141" s="542"/>
      <c r="AN141" s="542"/>
      <c r="AO141" s="542"/>
      <c r="AP141" s="542"/>
      <c r="AQ141" s="542"/>
      <c r="AR141" s="542"/>
      <c r="AS141" s="542"/>
      <c r="AT141" s="542"/>
      <c r="AU141" s="542"/>
      <c r="AV141" s="542"/>
      <c r="AW141" s="542"/>
      <c r="AX141" s="542"/>
      <c r="AZ141" s="542" t="s">
        <v>232</v>
      </c>
      <c r="BA141" s="542"/>
      <c r="BB141" s="542"/>
      <c r="BC141" s="542"/>
      <c r="BD141" s="542"/>
      <c r="BE141" s="542"/>
      <c r="BF141" s="542"/>
      <c r="BG141" s="542"/>
      <c r="BH141" s="542"/>
      <c r="BI141" s="542"/>
      <c r="BJ141" s="542"/>
      <c r="BK141" s="542"/>
      <c r="BL141" s="542"/>
      <c r="BM141" s="542"/>
      <c r="BN141" s="542"/>
      <c r="BO141" s="542"/>
      <c r="BP141" s="542"/>
      <c r="BQ141" s="542"/>
      <c r="BR141" s="542"/>
      <c r="BS141" s="542"/>
      <c r="BT141" s="542"/>
      <c r="BU141" s="542"/>
      <c r="BV141" s="542"/>
      <c r="BW141" s="542"/>
      <c r="BX141" s="542"/>
      <c r="BY141" s="542"/>
      <c r="BZ141" s="542"/>
      <c r="CA141" s="542"/>
      <c r="CB141" s="542"/>
      <c r="CC141" s="542"/>
      <c r="CD141" s="542"/>
      <c r="CE141" s="542"/>
      <c r="CF141" s="542"/>
      <c r="CG141" s="542"/>
      <c r="CH141" s="542"/>
      <c r="CI141" s="542"/>
      <c r="CJ141" s="542"/>
      <c r="CK141" s="542"/>
      <c r="CL141" s="542"/>
      <c r="CM141" s="542"/>
      <c r="CN141" s="542"/>
      <c r="CO141" s="542"/>
      <c r="CP141" s="542"/>
      <c r="CQ141" s="542"/>
      <c r="CR141" s="542"/>
      <c r="CS141" s="542"/>
      <c r="CT141" s="542"/>
      <c r="CU141" s="542"/>
      <c r="CV141" s="542"/>
      <c r="CW141" s="542"/>
    </row>
    <row r="142" spans="1:101" ht="20.100000000000001" customHeight="1">
      <c r="AK142" s="186" t="s">
        <v>126</v>
      </c>
      <c r="AL142" s="543" t="s">
        <v>159</v>
      </c>
      <c r="AM142" s="543"/>
      <c r="AN142" s="543"/>
      <c r="AO142" s="184" t="s">
        <v>138</v>
      </c>
      <c r="AP142" s="473" t="str">
        <f>$AP$2</f>
        <v>集落協定</v>
      </c>
      <c r="AQ142" s="473"/>
      <c r="AR142" s="473"/>
      <c r="AS142" s="473"/>
      <c r="AT142" s="473"/>
      <c r="AU142" s="473"/>
      <c r="AV142" s="473"/>
      <c r="AW142" s="473"/>
      <c r="AX142" s="141" t="s">
        <v>137</v>
      </c>
      <c r="CJ142" s="186" t="s">
        <v>126</v>
      </c>
      <c r="CK142" s="543" t="s">
        <v>159</v>
      </c>
      <c r="CL142" s="543"/>
      <c r="CM142" s="543"/>
      <c r="CN142" s="184" t="s">
        <v>138</v>
      </c>
      <c r="CO142" s="473" t="str">
        <f>$AP$2</f>
        <v>集落協定</v>
      </c>
      <c r="CP142" s="473"/>
      <c r="CQ142" s="473"/>
      <c r="CR142" s="473"/>
      <c r="CS142" s="473"/>
      <c r="CT142" s="473"/>
      <c r="CU142" s="473"/>
      <c r="CV142" s="473"/>
      <c r="CW142" s="141" t="s">
        <v>137</v>
      </c>
    </row>
    <row r="143" spans="1:101" ht="20.100000000000001" customHeight="1">
      <c r="AK143" s="186" t="s">
        <v>126</v>
      </c>
      <c r="AL143" s="544" t="s">
        <v>164</v>
      </c>
      <c r="AM143" s="544"/>
      <c r="AN143" s="544"/>
      <c r="AO143" s="544"/>
      <c r="AP143" s="544"/>
      <c r="AQ143" s="184" t="s">
        <v>135</v>
      </c>
      <c r="AR143" s="545">
        <f>②内訳!L22</f>
        <v>0</v>
      </c>
      <c r="AS143" s="545"/>
      <c r="AT143" s="545"/>
      <c r="AU143" s="545"/>
      <c r="AV143" s="545"/>
      <c r="AW143" s="545"/>
      <c r="AX143" s="141" t="s">
        <v>137</v>
      </c>
      <c r="CJ143" s="186" t="s">
        <v>126</v>
      </c>
      <c r="CK143" s="544" t="s">
        <v>164</v>
      </c>
      <c r="CL143" s="544"/>
      <c r="CM143" s="544"/>
      <c r="CN143" s="544"/>
      <c r="CO143" s="544"/>
      <c r="CP143" s="184" t="s">
        <v>135</v>
      </c>
      <c r="CQ143" s="545">
        <f>②内訳!L49</f>
        <v>0</v>
      </c>
      <c r="CR143" s="545"/>
      <c r="CS143" s="545"/>
      <c r="CT143" s="545"/>
      <c r="CU143" s="545"/>
      <c r="CV143" s="545"/>
      <c r="CW143" s="141" t="s">
        <v>137</v>
      </c>
    </row>
    <row r="144" spans="1:101" ht="18" customHeight="1">
      <c r="A144" s="546" t="s">
        <v>13</v>
      </c>
      <c r="B144" s="547"/>
      <c r="C144" s="547"/>
      <c r="D144" s="547"/>
      <c r="E144" s="547"/>
      <c r="F144" s="548" t="s">
        <v>21</v>
      </c>
      <c r="G144" s="547"/>
      <c r="H144" s="547"/>
      <c r="I144" s="547"/>
      <c r="J144" s="549"/>
      <c r="K144" s="547" t="s">
        <v>61</v>
      </c>
      <c r="L144" s="547"/>
      <c r="M144" s="547"/>
      <c r="N144" s="547"/>
      <c r="O144" s="550"/>
      <c r="P144" s="546" t="s">
        <v>313</v>
      </c>
      <c r="Q144" s="547"/>
      <c r="R144" s="547"/>
      <c r="S144" s="547"/>
      <c r="T144" s="547"/>
      <c r="U144" s="547"/>
      <c r="V144" s="547"/>
      <c r="W144" s="547"/>
      <c r="X144" s="547"/>
      <c r="Y144" s="547"/>
      <c r="Z144" s="547"/>
      <c r="AA144" s="547"/>
      <c r="AB144" s="547"/>
      <c r="AC144" s="547"/>
      <c r="AD144" s="551"/>
      <c r="AE144" s="548" t="s">
        <v>147</v>
      </c>
      <c r="AF144" s="547"/>
      <c r="AG144" s="547"/>
      <c r="AH144" s="547"/>
      <c r="AI144" s="551"/>
      <c r="AJ144" s="548" t="s">
        <v>436</v>
      </c>
      <c r="AK144" s="547"/>
      <c r="AL144" s="547"/>
      <c r="AM144" s="547"/>
      <c r="AN144" s="549"/>
      <c r="AO144" s="547" t="s">
        <v>289</v>
      </c>
      <c r="AP144" s="547"/>
      <c r="AQ144" s="547"/>
      <c r="AR144" s="547"/>
      <c r="AS144" s="547"/>
      <c r="AT144" s="523" t="s">
        <v>413</v>
      </c>
      <c r="AU144" s="584"/>
      <c r="AV144" s="584"/>
      <c r="AW144" s="584"/>
      <c r="AX144" s="585"/>
      <c r="AZ144" s="546" t="s">
        <v>13</v>
      </c>
      <c r="BA144" s="547"/>
      <c r="BB144" s="547"/>
      <c r="BC144" s="547"/>
      <c r="BD144" s="547"/>
      <c r="BE144" s="548" t="s">
        <v>21</v>
      </c>
      <c r="BF144" s="547"/>
      <c r="BG144" s="547"/>
      <c r="BH144" s="547"/>
      <c r="BI144" s="549"/>
      <c r="BJ144" s="547" t="s">
        <v>61</v>
      </c>
      <c r="BK144" s="547"/>
      <c r="BL144" s="547"/>
      <c r="BM144" s="547"/>
      <c r="BN144" s="550"/>
      <c r="BO144" s="546" t="s">
        <v>313</v>
      </c>
      <c r="BP144" s="547"/>
      <c r="BQ144" s="547"/>
      <c r="BR144" s="547"/>
      <c r="BS144" s="547"/>
      <c r="BT144" s="547"/>
      <c r="BU144" s="547"/>
      <c r="BV144" s="547"/>
      <c r="BW144" s="547"/>
      <c r="BX144" s="547"/>
      <c r="BY144" s="547"/>
      <c r="BZ144" s="547"/>
      <c r="CA144" s="547"/>
      <c r="CB144" s="547"/>
      <c r="CC144" s="551"/>
      <c r="CD144" s="548" t="s">
        <v>147</v>
      </c>
      <c r="CE144" s="547"/>
      <c r="CF144" s="547"/>
      <c r="CG144" s="547"/>
      <c r="CH144" s="551"/>
      <c r="CI144" s="548" t="s">
        <v>436</v>
      </c>
      <c r="CJ144" s="547"/>
      <c r="CK144" s="547"/>
      <c r="CL144" s="547"/>
      <c r="CM144" s="549"/>
      <c r="CN144" s="547" t="s">
        <v>289</v>
      </c>
      <c r="CO144" s="547"/>
      <c r="CP144" s="547"/>
      <c r="CQ144" s="547"/>
      <c r="CR144" s="547"/>
      <c r="CS144" s="523" t="s">
        <v>413</v>
      </c>
      <c r="CT144" s="584"/>
      <c r="CU144" s="584"/>
      <c r="CV144" s="584"/>
      <c r="CW144" s="585"/>
    </row>
    <row r="145" spans="1:101" ht="18" customHeight="1">
      <c r="A145" s="586" t="s">
        <v>256</v>
      </c>
      <c r="B145" s="542"/>
      <c r="C145" s="542"/>
      <c r="D145" s="542"/>
      <c r="E145" s="588"/>
      <c r="F145" s="589" t="s">
        <v>438</v>
      </c>
      <c r="G145" s="590"/>
      <c r="H145" s="590"/>
      <c r="I145" s="590"/>
      <c r="J145" s="591"/>
      <c r="K145" s="590" t="s">
        <v>115</v>
      </c>
      <c r="L145" s="590"/>
      <c r="M145" s="590"/>
      <c r="N145" s="590"/>
      <c r="O145" s="595"/>
      <c r="P145" s="596" t="s">
        <v>202</v>
      </c>
      <c r="Q145" s="597"/>
      <c r="R145" s="597"/>
      <c r="S145" s="597"/>
      <c r="T145" s="598"/>
      <c r="U145" s="552" t="s">
        <v>308</v>
      </c>
      <c r="V145" s="553"/>
      <c r="W145" s="553"/>
      <c r="X145" s="553"/>
      <c r="Y145" s="554"/>
      <c r="Z145" s="552" t="s">
        <v>348</v>
      </c>
      <c r="AA145" s="553"/>
      <c r="AB145" s="553"/>
      <c r="AC145" s="553"/>
      <c r="AD145" s="554"/>
      <c r="AE145" s="602" t="s">
        <v>442</v>
      </c>
      <c r="AF145" s="542"/>
      <c r="AG145" s="542"/>
      <c r="AH145" s="542"/>
      <c r="AI145" s="588"/>
      <c r="AJ145" s="602" t="s">
        <v>449</v>
      </c>
      <c r="AK145" s="542"/>
      <c r="AL145" s="542"/>
      <c r="AM145" s="542"/>
      <c r="AN145" s="603"/>
      <c r="AO145" s="542" t="s">
        <v>117</v>
      </c>
      <c r="AP145" s="542"/>
      <c r="AQ145" s="542"/>
      <c r="AR145" s="542"/>
      <c r="AS145" s="587"/>
      <c r="AT145" s="586"/>
      <c r="AU145" s="542"/>
      <c r="AV145" s="542"/>
      <c r="AW145" s="542"/>
      <c r="AX145" s="587"/>
      <c r="AZ145" s="586" t="s">
        <v>256</v>
      </c>
      <c r="BA145" s="542"/>
      <c r="BB145" s="542"/>
      <c r="BC145" s="542"/>
      <c r="BD145" s="588"/>
      <c r="BE145" s="589" t="s">
        <v>438</v>
      </c>
      <c r="BF145" s="590"/>
      <c r="BG145" s="590"/>
      <c r="BH145" s="590"/>
      <c r="BI145" s="591"/>
      <c r="BJ145" s="590" t="s">
        <v>115</v>
      </c>
      <c r="BK145" s="590"/>
      <c r="BL145" s="590"/>
      <c r="BM145" s="590"/>
      <c r="BN145" s="595"/>
      <c r="BO145" s="596" t="s">
        <v>202</v>
      </c>
      <c r="BP145" s="597"/>
      <c r="BQ145" s="597"/>
      <c r="BR145" s="597"/>
      <c r="BS145" s="598"/>
      <c r="BT145" s="552" t="s">
        <v>308</v>
      </c>
      <c r="BU145" s="553"/>
      <c r="BV145" s="553"/>
      <c r="BW145" s="553"/>
      <c r="BX145" s="554"/>
      <c r="BY145" s="552" t="s">
        <v>348</v>
      </c>
      <c r="BZ145" s="553"/>
      <c r="CA145" s="553"/>
      <c r="CB145" s="553"/>
      <c r="CC145" s="554"/>
      <c r="CD145" s="602" t="s">
        <v>442</v>
      </c>
      <c r="CE145" s="542"/>
      <c r="CF145" s="542"/>
      <c r="CG145" s="542"/>
      <c r="CH145" s="588"/>
      <c r="CI145" s="602" t="s">
        <v>449</v>
      </c>
      <c r="CJ145" s="542"/>
      <c r="CK145" s="542"/>
      <c r="CL145" s="542"/>
      <c r="CM145" s="603"/>
      <c r="CN145" s="542" t="s">
        <v>117</v>
      </c>
      <c r="CO145" s="542"/>
      <c r="CP145" s="542"/>
      <c r="CQ145" s="542"/>
      <c r="CR145" s="587"/>
      <c r="CS145" s="586"/>
      <c r="CT145" s="542"/>
      <c r="CU145" s="542"/>
      <c r="CV145" s="542"/>
      <c r="CW145" s="587"/>
    </row>
    <row r="146" spans="1:101" ht="18" customHeight="1">
      <c r="A146" s="586"/>
      <c r="B146" s="542"/>
      <c r="C146" s="542"/>
      <c r="D146" s="542"/>
      <c r="E146" s="588"/>
      <c r="F146" s="589"/>
      <c r="G146" s="590"/>
      <c r="H146" s="590"/>
      <c r="I146" s="590"/>
      <c r="J146" s="591"/>
      <c r="K146" s="590"/>
      <c r="L146" s="590"/>
      <c r="M146" s="590"/>
      <c r="N146" s="590"/>
      <c r="O146" s="595"/>
      <c r="P146" s="596"/>
      <c r="Q146" s="597"/>
      <c r="R146" s="597"/>
      <c r="S146" s="597"/>
      <c r="T146" s="598"/>
      <c r="U146" s="605" t="s">
        <v>296</v>
      </c>
      <c r="V146" s="606"/>
      <c r="W146" s="606"/>
      <c r="X146" s="606"/>
      <c r="Y146" s="607"/>
      <c r="Z146" s="606" t="s">
        <v>450</v>
      </c>
      <c r="AA146" s="606"/>
      <c r="AB146" s="606"/>
      <c r="AC146" s="606"/>
      <c r="AD146" s="606"/>
      <c r="AE146" s="602"/>
      <c r="AF146" s="542"/>
      <c r="AG146" s="542"/>
      <c r="AH146" s="542"/>
      <c r="AI146" s="588"/>
      <c r="AJ146" s="602"/>
      <c r="AK146" s="542"/>
      <c r="AL146" s="542"/>
      <c r="AM146" s="542"/>
      <c r="AN146" s="603"/>
      <c r="AO146" s="542"/>
      <c r="AP146" s="542"/>
      <c r="AQ146" s="542"/>
      <c r="AR146" s="542"/>
      <c r="AS146" s="587"/>
      <c r="AT146" s="586"/>
      <c r="AU146" s="542"/>
      <c r="AV146" s="542"/>
      <c r="AW146" s="542"/>
      <c r="AX146" s="587"/>
      <c r="AZ146" s="586"/>
      <c r="BA146" s="542"/>
      <c r="BB146" s="542"/>
      <c r="BC146" s="542"/>
      <c r="BD146" s="588"/>
      <c r="BE146" s="589"/>
      <c r="BF146" s="590"/>
      <c r="BG146" s="590"/>
      <c r="BH146" s="590"/>
      <c r="BI146" s="591"/>
      <c r="BJ146" s="590"/>
      <c r="BK146" s="590"/>
      <c r="BL146" s="590"/>
      <c r="BM146" s="590"/>
      <c r="BN146" s="595"/>
      <c r="BO146" s="596"/>
      <c r="BP146" s="597"/>
      <c r="BQ146" s="597"/>
      <c r="BR146" s="597"/>
      <c r="BS146" s="598"/>
      <c r="BT146" s="605" t="s">
        <v>296</v>
      </c>
      <c r="BU146" s="606"/>
      <c r="BV146" s="606"/>
      <c r="BW146" s="606"/>
      <c r="BX146" s="607"/>
      <c r="BY146" s="606" t="s">
        <v>450</v>
      </c>
      <c r="BZ146" s="606"/>
      <c r="CA146" s="606"/>
      <c r="CB146" s="606"/>
      <c r="CC146" s="606"/>
      <c r="CD146" s="602"/>
      <c r="CE146" s="542"/>
      <c r="CF146" s="542"/>
      <c r="CG146" s="542"/>
      <c r="CH146" s="588"/>
      <c r="CI146" s="602"/>
      <c r="CJ146" s="542"/>
      <c r="CK146" s="542"/>
      <c r="CL146" s="542"/>
      <c r="CM146" s="603"/>
      <c r="CN146" s="542"/>
      <c r="CO146" s="542"/>
      <c r="CP146" s="542"/>
      <c r="CQ146" s="542"/>
      <c r="CR146" s="587"/>
      <c r="CS146" s="586"/>
      <c r="CT146" s="542"/>
      <c r="CU146" s="542"/>
      <c r="CV146" s="542"/>
      <c r="CW146" s="587"/>
    </row>
    <row r="147" spans="1:101" ht="18" customHeight="1">
      <c r="A147" s="559"/>
      <c r="B147" s="555"/>
      <c r="C147" s="555"/>
      <c r="D147" s="555"/>
      <c r="E147" s="558"/>
      <c r="F147" s="592"/>
      <c r="G147" s="593"/>
      <c r="H147" s="593"/>
      <c r="I147" s="593"/>
      <c r="J147" s="594"/>
      <c r="K147" s="555" t="s">
        <v>445</v>
      </c>
      <c r="L147" s="555"/>
      <c r="M147" s="555"/>
      <c r="N147" s="555"/>
      <c r="O147" s="556"/>
      <c r="P147" s="599"/>
      <c r="Q147" s="600"/>
      <c r="R147" s="600"/>
      <c r="S147" s="600"/>
      <c r="T147" s="601"/>
      <c r="U147" s="608"/>
      <c r="V147" s="609"/>
      <c r="W147" s="609"/>
      <c r="X147" s="609"/>
      <c r="Y147" s="610"/>
      <c r="Z147" s="609"/>
      <c r="AA147" s="609"/>
      <c r="AB147" s="609"/>
      <c r="AC147" s="609"/>
      <c r="AD147" s="609"/>
      <c r="AE147" s="557" t="s">
        <v>272</v>
      </c>
      <c r="AF147" s="555"/>
      <c r="AG147" s="555"/>
      <c r="AH147" s="555"/>
      <c r="AI147" s="558"/>
      <c r="AJ147" s="557"/>
      <c r="AK147" s="555"/>
      <c r="AL147" s="555"/>
      <c r="AM147" s="555"/>
      <c r="AN147" s="604"/>
      <c r="AO147" s="555" t="s">
        <v>352</v>
      </c>
      <c r="AP147" s="555"/>
      <c r="AQ147" s="555"/>
      <c r="AR147" s="555"/>
      <c r="AS147" s="555"/>
      <c r="AT147" s="559" t="s">
        <v>446</v>
      </c>
      <c r="AU147" s="555"/>
      <c r="AV147" s="555"/>
      <c r="AW147" s="555"/>
      <c r="AX147" s="556"/>
      <c r="AZ147" s="559"/>
      <c r="BA147" s="555"/>
      <c r="BB147" s="555"/>
      <c r="BC147" s="555"/>
      <c r="BD147" s="558"/>
      <c r="BE147" s="592"/>
      <c r="BF147" s="593"/>
      <c r="BG147" s="593"/>
      <c r="BH147" s="593"/>
      <c r="BI147" s="594"/>
      <c r="BJ147" s="555" t="s">
        <v>445</v>
      </c>
      <c r="BK147" s="555"/>
      <c r="BL147" s="555"/>
      <c r="BM147" s="555"/>
      <c r="BN147" s="556"/>
      <c r="BO147" s="599"/>
      <c r="BP147" s="600"/>
      <c r="BQ147" s="600"/>
      <c r="BR147" s="600"/>
      <c r="BS147" s="601"/>
      <c r="BT147" s="608"/>
      <c r="BU147" s="609"/>
      <c r="BV147" s="609"/>
      <c r="BW147" s="609"/>
      <c r="BX147" s="610"/>
      <c r="BY147" s="609"/>
      <c r="BZ147" s="609"/>
      <c r="CA147" s="609"/>
      <c r="CB147" s="609"/>
      <c r="CC147" s="609"/>
      <c r="CD147" s="557" t="s">
        <v>272</v>
      </c>
      <c r="CE147" s="555"/>
      <c r="CF147" s="555"/>
      <c r="CG147" s="555"/>
      <c r="CH147" s="558"/>
      <c r="CI147" s="557"/>
      <c r="CJ147" s="555"/>
      <c r="CK147" s="555"/>
      <c r="CL147" s="555"/>
      <c r="CM147" s="604"/>
      <c r="CN147" s="555" t="s">
        <v>352</v>
      </c>
      <c r="CO147" s="555"/>
      <c r="CP147" s="555"/>
      <c r="CQ147" s="555"/>
      <c r="CR147" s="555"/>
      <c r="CS147" s="559" t="s">
        <v>446</v>
      </c>
      <c r="CT147" s="555"/>
      <c r="CU147" s="555"/>
      <c r="CV147" s="555"/>
      <c r="CW147" s="556"/>
    </row>
    <row r="148" spans="1:101" s="142" customFormat="1">
      <c r="A148" s="560" t="s">
        <v>267</v>
      </c>
      <c r="B148" s="561"/>
      <c r="C148" s="561"/>
      <c r="D148" s="561"/>
      <c r="E148" s="562"/>
      <c r="F148" s="563" t="s">
        <v>267</v>
      </c>
      <c r="G148" s="561"/>
      <c r="H148" s="561"/>
      <c r="I148" s="561"/>
      <c r="J148" s="564"/>
      <c r="K148" s="561" t="s">
        <v>267</v>
      </c>
      <c r="L148" s="561"/>
      <c r="M148" s="561"/>
      <c r="N148" s="561"/>
      <c r="O148" s="565"/>
      <c r="P148" s="561" t="s">
        <v>267</v>
      </c>
      <c r="Q148" s="561"/>
      <c r="R148" s="561"/>
      <c r="S148" s="561"/>
      <c r="T148" s="561"/>
      <c r="U148" s="563" t="s">
        <v>267</v>
      </c>
      <c r="V148" s="561"/>
      <c r="W148" s="561"/>
      <c r="X148" s="561"/>
      <c r="Y148" s="562"/>
      <c r="Z148" s="561" t="s">
        <v>267</v>
      </c>
      <c r="AA148" s="561"/>
      <c r="AB148" s="561"/>
      <c r="AC148" s="561"/>
      <c r="AD148" s="561"/>
      <c r="AE148" s="563" t="s">
        <v>267</v>
      </c>
      <c r="AF148" s="561"/>
      <c r="AG148" s="561"/>
      <c r="AH148" s="561"/>
      <c r="AI148" s="562"/>
      <c r="AJ148" s="563" t="s">
        <v>267</v>
      </c>
      <c r="AK148" s="561"/>
      <c r="AL148" s="561"/>
      <c r="AM148" s="561"/>
      <c r="AN148" s="564"/>
      <c r="AO148" s="561" t="s">
        <v>267</v>
      </c>
      <c r="AP148" s="561"/>
      <c r="AQ148" s="561"/>
      <c r="AR148" s="561"/>
      <c r="AS148" s="561"/>
      <c r="AT148" s="560" t="s">
        <v>267</v>
      </c>
      <c r="AU148" s="561"/>
      <c r="AV148" s="561"/>
      <c r="AW148" s="561"/>
      <c r="AX148" s="565"/>
      <c r="AZ148" s="560" t="s">
        <v>267</v>
      </c>
      <c r="BA148" s="561"/>
      <c r="BB148" s="561"/>
      <c r="BC148" s="561"/>
      <c r="BD148" s="562"/>
      <c r="BE148" s="563" t="s">
        <v>267</v>
      </c>
      <c r="BF148" s="561"/>
      <c r="BG148" s="561"/>
      <c r="BH148" s="561"/>
      <c r="BI148" s="564"/>
      <c r="BJ148" s="561" t="s">
        <v>267</v>
      </c>
      <c r="BK148" s="561"/>
      <c r="BL148" s="561"/>
      <c r="BM148" s="561"/>
      <c r="BN148" s="565"/>
      <c r="BO148" s="561" t="s">
        <v>267</v>
      </c>
      <c r="BP148" s="561"/>
      <c r="BQ148" s="561"/>
      <c r="BR148" s="561"/>
      <c r="BS148" s="561"/>
      <c r="BT148" s="563" t="s">
        <v>267</v>
      </c>
      <c r="BU148" s="561"/>
      <c r="BV148" s="561"/>
      <c r="BW148" s="561"/>
      <c r="BX148" s="562"/>
      <c r="BY148" s="561" t="s">
        <v>267</v>
      </c>
      <c r="BZ148" s="561"/>
      <c r="CA148" s="561"/>
      <c r="CB148" s="561"/>
      <c r="CC148" s="561"/>
      <c r="CD148" s="563" t="s">
        <v>267</v>
      </c>
      <c r="CE148" s="561"/>
      <c r="CF148" s="561"/>
      <c r="CG148" s="561"/>
      <c r="CH148" s="562"/>
      <c r="CI148" s="563" t="s">
        <v>267</v>
      </c>
      <c r="CJ148" s="561"/>
      <c r="CK148" s="561"/>
      <c r="CL148" s="561"/>
      <c r="CM148" s="564"/>
      <c r="CN148" s="561" t="s">
        <v>267</v>
      </c>
      <c r="CO148" s="561"/>
      <c r="CP148" s="561"/>
      <c r="CQ148" s="561"/>
      <c r="CR148" s="561"/>
      <c r="CS148" s="560" t="s">
        <v>267</v>
      </c>
      <c r="CT148" s="561"/>
      <c r="CU148" s="561"/>
      <c r="CV148" s="561"/>
      <c r="CW148" s="565"/>
    </row>
    <row r="149" spans="1:101" ht="24.9" customHeight="1">
      <c r="A149" s="566">
        <f>'③細目表（提出）'!C23</f>
        <v>0</v>
      </c>
      <c r="B149" s="567"/>
      <c r="C149" s="567"/>
      <c r="D149" s="567"/>
      <c r="E149" s="568"/>
      <c r="F149" s="569">
        <f>'③細目表（提出）'!D23</f>
        <v>0</v>
      </c>
      <c r="G149" s="567"/>
      <c r="H149" s="567"/>
      <c r="I149" s="567"/>
      <c r="J149" s="570"/>
      <c r="K149" s="571">
        <f>A149+F149</f>
        <v>0</v>
      </c>
      <c r="L149" s="571"/>
      <c r="M149" s="571"/>
      <c r="N149" s="571"/>
      <c r="O149" s="578"/>
      <c r="P149" s="571" t="e">
        <f>'③細目表（提出）'!F23</f>
        <v>#DIV/0!</v>
      </c>
      <c r="Q149" s="567"/>
      <c r="R149" s="567"/>
      <c r="S149" s="567"/>
      <c r="T149" s="567"/>
      <c r="U149" s="576" t="e">
        <f>'③細目表（提出）'!G23</f>
        <v>#DIV/0!</v>
      </c>
      <c r="V149" s="567"/>
      <c r="W149" s="567"/>
      <c r="X149" s="567"/>
      <c r="Y149" s="568"/>
      <c r="Z149" s="567">
        <f>'③細目表（提出）'!H23</f>
        <v>0</v>
      </c>
      <c r="AA149" s="567"/>
      <c r="AB149" s="567"/>
      <c r="AC149" s="567"/>
      <c r="AD149" s="567"/>
      <c r="AE149" s="569" t="e">
        <f>P149-U149-Z149</f>
        <v>#DIV/0!</v>
      </c>
      <c r="AF149" s="571"/>
      <c r="AG149" s="571"/>
      <c r="AH149" s="571"/>
      <c r="AI149" s="579"/>
      <c r="AJ149" s="576">
        <f>'③細目表（提出）'!J23</f>
        <v>0</v>
      </c>
      <c r="AK149" s="567"/>
      <c r="AL149" s="567"/>
      <c r="AM149" s="567"/>
      <c r="AN149" s="570"/>
      <c r="AO149" s="571" t="e">
        <f>AE149+AJ149</f>
        <v>#DIV/0!</v>
      </c>
      <c r="AP149" s="571"/>
      <c r="AQ149" s="571"/>
      <c r="AR149" s="571"/>
      <c r="AS149" s="571"/>
      <c r="AT149" s="566" t="e">
        <f>K149-AO149</f>
        <v>#DIV/0!</v>
      </c>
      <c r="AU149" s="571"/>
      <c r="AV149" s="571"/>
      <c r="AW149" s="571"/>
      <c r="AX149" s="578"/>
      <c r="AZ149" s="566">
        <f>'③細目表（提出）'!C50</f>
        <v>0</v>
      </c>
      <c r="BA149" s="567"/>
      <c r="BB149" s="567"/>
      <c r="BC149" s="567"/>
      <c r="BD149" s="568"/>
      <c r="BE149" s="569">
        <f>'③細目表（提出）'!D50</f>
        <v>0</v>
      </c>
      <c r="BF149" s="571"/>
      <c r="BG149" s="571"/>
      <c r="BH149" s="571"/>
      <c r="BI149" s="577"/>
      <c r="BJ149" s="571">
        <f>AZ149+BE149</f>
        <v>0</v>
      </c>
      <c r="BK149" s="571"/>
      <c r="BL149" s="571"/>
      <c r="BM149" s="571"/>
      <c r="BN149" s="578"/>
      <c r="BO149" s="571" t="e">
        <f>'③細目表（提出）'!F50</f>
        <v>#DIV/0!</v>
      </c>
      <c r="BP149" s="571"/>
      <c r="BQ149" s="571"/>
      <c r="BR149" s="571"/>
      <c r="BS149" s="571"/>
      <c r="BT149" s="569" t="e">
        <f>'③細目表（提出）'!G50</f>
        <v>#DIV/0!</v>
      </c>
      <c r="BU149" s="571"/>
      <c r="BV149" s="571"/>
      <c r="BW149" s="571"/>
      <c r="BX149" s="579"/>
      <c r="BY149" s="571">
        <f>'③細目表（提出）'!H50</f>
        <v>0</v>
      </c>
      <c r="BZ149" s="571"/>
      <c r="CA149" s="571"/>
      <c r="CB149" s="571"/>
      <c r="CC149" s="571"/>
      <c r="CD149" s="569" t="e">
        <f>BO149-BT149-BY149</f>
        <v>#DIV/0!</v>
      </c>
      <c r="CE149" s="571"/>
      <c r="CF149" s="571"/>
      <c r="CG149" s="571"/>
      <c r="CH149" s="579"/>
      <c r="CI149" s="569">
        <f>'③細目表（提出）'!J50</f>
        <v>0</v>
      </c>
      <c r="CJ149" s="571"/>
      <c r="CK149" s="571"/>
      <c r="CL149" s="571"/>
      <c r="CM149" s="577"/>
      <c r="CN149" s="571" t="e">
        <f>CD149+CI149</f>
        <v>#DIV/0!</v>
      </c>
      <c r="CO149" s="571"/>
      <c r="CP149" s="571"/>
      <c r="CQ149" s="571"/>
      <c r="CR149" s="571"/>
      <c r="CS149" s="566" t="e">
        <f>BJ149-CN149</f>
        <v>#DIV/0!</v>
      </c>
      <c r="CT149" s="571"/>
      <c r="CU149" s="571"/>
      <c r="CV149" s="571"/>
      <c r="CW149" s="578"/>
    </row>
    <row r="150" spans="1:101">
      <c r="A150" s="185" t="s">
        <v>451</v>
      </c>
      <c r="B150" s="185"/>
      <c r="C150" s="185"/>
      <c r="D150" s="185"/>
      <c r="E150" s="185"/>
      <c r="F150" s="185"/>
      <c r="G150" s="185"/>
      <c r="H150" s="185"/>
      <c r="I150" s="185"/>
      <c r="J150" s="185"/>
      <c r="K150" s="185"/>
      <c r="L150" s="185"/>
      <c r="M150" s="185"/>
      <c r="N150" s="185"/>
      <c r="O150" s="185"/>
      <c r="P150" s="185"/>
      <c r="Q150" s="185"/>
      <c r="R150" s="185"/>
      <c r="S150" s="185"/>
      <c r="T150" s="185"/>
      <c r="U150" s="185"/>
      <c r="V150" s="185"/>
      <c r="W150" s="185"/>
      <c r="X150" s="185"/>
      <c r="Y150" s="185"/>
      <c r="Z150" s="185"/>
      <c r="AA150" s="185"/>
      <c r="AB150" s="185"/>
      <c r="AC150" s="185"/>
      <c r="AD150" s="185"/>
      <c r="AE150" s="185"/>
      <c r="AF150" s="185"/>
      <c r="AG150" s="185"/>
      <c r="AH150" s="185"/>
      <c r="AI150" s="185"/>
      <c r="AJ150" s="185"/>
      <c r="AK150" s="185"/>
      <c r="AL150" s="185"/>
      <c r="AM150" s="185"/>
      <c r="AN150" s="185"/>
      <c r="AO150" s="185"/>
      <c r="AP150" s="185"/>
      <c r="AQ150" s="185"/>
      <c r="AR150" s="185"/>
      <c r="AS150" s="185"/>
      <c r="AT150" s="185"/>
      <c r="AU150" s="185"/>
      <c r="AV150" s="185"/>
      <c r="AW150" s="185"/>
      <c r="AX150" s="185"/>
      <c r="AZ150" s="185" t="s">
        <v>451</v>
      </c>
      <c r="BA150" s="185"/>
      <c r="BB150" s="185"/>
      <c r="BC150" s="185"/>
      <c r="BD150" s="185"/>
      <c r="BE150" s="185"/>
      <c r="BF150" s="185"/>
      <c r="BG150" s="185"/>
      <c r="BH150" s="185"/>
      <c r="BI150" s="185"/>
      <c r="BJ150" s="185"/>
      <c r="BK150" s="185"/>
      <c r="BL150" s="185"/>
      <c r="BM150" s="185"/>
      <c r="BN150" s="185"/>
      <c r="BO150" s="185"/>
      <c r="BP150" s="185"/>
      <c r="BQ150" s="185"/>
      <c r="BR150" s="185"/>
      <c r="BS150" s="185"/>
      <c r="BT150" s="185"/>
      <c r="BU150" s="185"/>
      <c r="BV150" s="185"/>
      <c r="BW150" s="185"/>
      <c r="BX150" s="185"/>
      <c r="BY150" s="185"/>
      <c r="BZ150" s="185"/>
      <c r="CA150" s="185"/>
      <c r="CB150" s="185"/>
      <c r="CC150" s="185"/>
      <c r="CD150" s="185"/>
      <c r="CE150" s="185"/>
      <c r="CF150" s="185"/>
      <c r="CG150" s="185"/>
      <c r="CH150" s="185"/>
      <c r="CI150" s="185"/>
      <c r="CJ150" s="185"/>
      <c r="CK150" s="185"/>
      <c r="CL150" s="185"/>
      <c r="CM150" s="185"/>
      <c r="CN150" s="185"/>
      <c r="CO150" s="185"/>
      <c r="CP150" s="185"/>
      <c r="CQ150" s="185"/>
      <c r="CR150" s="185"/>
      <c r="CS150" s="185"/>
      <c r="CT150" s="185"/>
      <c r="CU150" s="185"/>
      <c r="CV150" s="185"/>
      <c r="CW150" s="185"/>
    </row>
    <row r="151" spans="1:101" ht="20.100000000000001" customHeight="1">
      <c r="A151" s="542" t="s">
        <v>232</v>
      </c>
      <c r="B151" s="542"/>
      <c r="C151" s="542"/>
      <c r="D151" s="542"/>
      <c r="E151" s="542"/>
      <c r="F151" s="542"/>
      <c r="G151" s="542"/>
      <c r="H151" s="542"/>
      <c r="I151" s="542"/>
      <c r="J151" s="542"/>
      <c r="K151" s="542"/>
      <c r="L151" s="542"/>
      <c r="M151" s="542"/>
      <c r="N151" s="542"/>
      <c r="O151" s="542"/>
      <c r="P151" s="542"/>
      <c r="Q151" s="542"/>
      <c r="R151" s="542"/>
      <c r="S151" s="542"/>
      <c r="T151" s="542"/>
      <c r="U151" s="542"/>
      <c r="V151" s="542"/>
      <c r="W151" s="542"/>
      <c r="X151" s="542"/>
      <c r="Y151" s="542"/>
      <c r="Z151" s="542"/>
      <c r="AA151" s="542"/>
      <c r="AB151" s="542"/>
      <c r="AC151" s="542"/>
      <c r="AD151" s="542"/>
      <c r="AE151" s="542"/>
      <c r="AF151" s="542"/>
      <c r="AG151" s="542"/>
      <c r="AH151" s="542"/>
      <c r="AI151" s="542"/>
      <c r="AJ151" s="542"/>
      <c r="AK151" s="542"/>
      <c r="AL151" s="542"/>
      <c r="AM151" s="542"/>
      <c r="AN151" s="542"/>
      <c r="AO151" s="542"/>
      <c r="AP151" s="542"/>
      <c r="AQ151" s="542"/>
      <c r="AR151" s="542"/>
      <c r="AS151" s="542"/>
      <c r="AT151" s="542"/>
      <c r="AU151" s="542"/>
      <c r="AV151" s="542"/>
      <c r="AW151" s="542"/>
      <c r="AX151" s="542"/>
      <c r="AZ151" s="542" t="s">
        <v>232</v>
      </c>
      <c r="BA151" s="542"/>
      <c r="BB151" s="542"/>
      <c r="BC151" s="542"/>
      <c r="BD151" s="542"/>
      <c r="BE151" s="542"/>
      <c r="BF151" s="542"/>
      <c r="BG151" s="542"/>
      <c r="BH151" s="542"/>
      <c r="BI151" s="542"/>
      <c r="BJ151" s="542"/>
      <c r="BK151" s="542"/>
      <c r="BL151" s="542"/>
      <c r="BM151" s="542"/>
      <c r="BN151" s="542"/>
      <c r="BO151" s="542"/>
      <c r="BP151" s="542"/>
      <c r="BQ151" s="542"/>
      <c r="BR151" s="542"/>
      <c r="BS151" s="542"/>
      <c r="BT151" s="542"/>
      <c r="BU151" s="542"/>
      <c r="BV151" s="542"/>
      <c r="BW151" s="542"/>
      <c r="BX151" s="542"/>
      <c r="BY151" s="542"/>
      <c r="BZ151" s="542"/>
      <c r="CA151" s="542"/>
      <c r="CB151" s="542"/>
      <c r="CC151" s="542"/>
      <c r="CD151" s="542"/>
      <c r="CE151" s="542"/>
      <c r="CF151" s="542"/>
      <c r="CG151" s="542"/>
      <c r="CH151" s="542"/>
      <c r="CI151" s="542"/>
      <c r="CJ151" s="542"/>
      <c r="CK151" s="542"/>
      <c r="CL151" s="542"/>
      <c r="CM151" s="542"/>
      <c r="CN151" s="542"/>
      <c r="CO151" s="542"/>
      <c r="CP151" s="542"/>
      <c r="CQ151" s="542"/>
      <c r="CR151" s="542"/>
      <c r="CS151" s="542"/>
      <c r="CT151" s="542"/>
      <c r="CU151" s="542"/>
      <c r="CV151" s="542"/>
      <c r="CW151" s="542"/>
    </row>
    <row r="152" spans="1:101" ht="20.100000000000001" customHeight="1">
      <c r="AK152" s="186" t="s">
        <v>126</v>
      </c>
      <c r="AL152" s="543" t="s">
        <v>159</v>
      </c>
      <c r="AM152" s="543"/>
      <c r="AN152" s="543"/>
      <c r="AO152" s="184" t="s">
        <v>138</v>
      </c>
      <c r="AP152" s="473" t="str">
        <f>$AP$2</f>
        <v>集落協定</v>
      </c>
      <c r="AQ152" s="473"/>
      <c r="AR152" s="473"/>
      <c r="AS152" s="473"/>
      <c r="AT152" s="473"/>
      <c r="AU152" s="473"/>
      <c r="AV152" s="473"/>
      <c r="AW152" s="473"/>
      <c r="AX152" s="141" t="s">
        <v>137</v>
      </c>
      <c r="CJ152" s="186" t="s">
        <v>126</v>
      </c>
      <c r="CK152" s="543" t="s">
        <v>159</v>
      </c>
      <c r="CL152" s="543"/>
      <c r="CM152" s="543"/>
      <c r="CN152" s="184" t="s">
        <v>138</v>
      </c>
      <c r="CO152" s="473" t="str">
        <f>$AP$2</f>
        <v>集落協定</v>
      </c>
      <c r="CP152" s="473"/>
      <c r="CQ152" s="473"/>
      <c r="CR152" s="473"/>
      <c r="CS152" s="473"/>
      <c r="CT152" s="473"/>
      <c r="CU152" s="473"/>
      <c r="CV152" s="473"/>
      <c r="CW152" s="141" t="s">
        <v>137</v>
      </c>
    </row>
    <row r="153" spans="1:101" ht="20.100000000000001" customHeight="1">
      <c r="AK153" s="186" t="s">
        <v>126</v>
      </c>
      <c r="AL153" s="544" t="s">
        <v>164</v>
      </c>
      <c r="AM153" s="544"/>
      <c r="AN153" s="544"/>
      <c r="AO153" s="544"/>
      <c r="AP153" s="544"/>
      <c r="AQ153" s="184" t="s">
        <v>135</v>
      </c>
      <c r="AR153" s="545">
        <f>②内訳!L23</f>
        <v>0</v>
      </c>
      <c r="AS153" s="545"/>
      <c r="AT153" s="545"/>
      <c r="AU153" s="545"/>
      <c r="AV153" s="545"/>
      <c r="AW153" s="545"/>
      <c r="AX153" s="141" t="s">
        <v>137</v>
      </c>
      <c r="CJ153" s="186" t="s">
        <v>126</v>
      </c>
      <c r="CK153" s="544" t="s">
        <v>164</v>
      </c>
      <c r="CL153" s="544"/>
      <c r="CM153" s="544"/>
      <c r="CN153" s="544"/>
      <c r="CO153" s="544"/>
      <c r="CP153" s="184" t="s">
        <v>135</v>
      </c>
      <c r="CQ153" s="545">
        <f>②内訳!L50</f>
        <v>0</v>
      </c>
      <c r="CR153" s="545"/>
      <c r="CS153" s="545"/>
      <c r="CT153" s="545"/>
      <c r="CU153" s="545"/>
      <c r="CV153" s="545"/>
      <c r="CW153" s="141" t="s">
        <v>137</v>
      </c>
    </row>
    <row r="154" spans="1:101" ht="18" customHeight="1">
      <c r="A154" s="546" t="s">
        <v>13</v>
      </c>
      <c r="B154" s="547"/>
      <c r="C154" s="547"/>
      <c r="D154" s="547"/>
      <c r="E154" s="547"/>
      <c r="F154" s="548" t="s">
        <v>21</v>
      </c>
      <c r="G154" s="547"/>
      <c r="H154" s="547"/>
      <c r="I154" s="547"/>
      <c r="J154" s="549"/>
      <c r="K154" s="547" t="s">
        <v>61</v>
      </c>
      <c r="L154" s="547"/>
      <c r="M154" s="547"/>
      <c r="N154" s="547"/>
      <c r="O154" s="550"/>
      <c r="P154" s="546" t="s">
        <v>313</v>
      </c>
      <c r="Q154" s="547"/>
      <c r="R154" s="547"/>
      <c r="S154" s="547"/>
      <c r="T154" s="547"/>
      <c r="U154" s="547"/>
      <c r="V154" s="547"/>
      <c r="W154" s="547"/>
      <c r="X154" s="547"/>
      <c r="Y154" s="547"/>
      <c r="Z154" s="547"/>
      <c r="AA154" s="547"/>
      <c r="AB154" s="547"/>
      <c r="AC154" s="547"/>
      <c r="AD154" s="551"/>
      <c r="AE154" s="548" t="s">
        <v>147</v>
      </c>
      <c r="AF154" s="547"/>
      <c r="AG154" s="547"/>
      <c r="AH154" s="547"/>
      <c r="AI154" s="551"/>
      <c r="AJ154" s="548" t="s">
        <v>436</v>
      </c>
      <c r="AK154" s="547"/>
      <c r="AL154" s="547"/>
      <c r="AM154" s="547"/>
      <c r="AN154" s="549"/>
      <c r="AO154" s="547" t="s">
        <v>289</v>
      </c>
      <c r="AP154" s="547"/>
      <c r="AQ154" s="547"/>
      <c r="AR154" s="547"/>
      <c r="AS154" s="547"/>
      <c r="AT154" s="523" t="s">
        <v>413</v>
      </c>
      <c r="AU154" s="584"/>
      <c r="AV154" s="584"/>
      <c r="AW154" s="584"/>
      <c r="AX154" s="585"/>
      <c r="AZ154" s="546" t="s">
        <v>13</v>
      </c>
      <c r="BA154" s="547"/>
      <c r="BB154" s="547"/>
      <c r="BC154" s="547"/>
      <c r="BD154" s="547"/>
      <c r="BE154" s="548" t="s">
        <v>21</v>
      </c>
      <c r="BF154" s="547"/>
      <c r="BG154" s="547"/>
      <c r="BH154" s="547"/>
      <c r="BI154" s="549"/>
      <c r="BJ154" s="547" t="s">
        <v>61</v>
      </c>
      <c r="BK154" s="547"/>
      <c r="BL154" s="547"/>
      <c r="BM154" s="547"/>
      <c r="BN154" s="550"/>
      <c r="BO154" s="546" t="s">
        <v>313</v>
      </c>
      <c r="BP154" s="547"/>
      <c r="BQ154" s="547"/>
      <c r="BR154" s="547"/>
      <c r="BS154" s="547"/>
      <c r="BT154" s="547"/>
      <c r="BU154" s="547"/>
      <c r="BV154" s="547"/>
      <c r="BW154" s="547"/>
      <c r="BX154" s="547"/>
      <c r="BY154" s="547"/>
      <c r="BZ154" s="547"/>
      <c r="CA154" s="547"/>
      <c r="CB154" s="547"/>
      <c r="CC154" s="551"/>
      <c r="CD154" s="548" t="s">
        <v>147</v>
      </c>
      <c r="CE154" s="547"/>
      <c r="CF154" s="547"/>
      <c r="CG154" s="547"/>
      <c r="CH154" s="551"/>
      <c r="CI154" s="548" t="s">
        <v>436</v>
      </c>
      <c r="CJ154" s="547"/>
      <c r="CK154" s="547"/>
      <c r="CL154" s="547"/>
      <c r="CM154" s="549"/>
      <c r="CN154" s="547" t="s">
        <v>289</v>
      </c>
      <c r="CO154" s="547"/>
      <c r="CP154" s="547"/>
      <c r="CQ154" s="547"/>
      <c r="CR154" s="547"/>
      <c r="CS154" s="523" t="s">
        <v>413</v>
      </c>
      <c r="CT154" s="584"/>
      <c r="CU154" s="584"/>
      <c r="CV154" s="584"/>
      <c r="CW154" s="585"/>
    </row>
    <row r="155" spans="1:101" ht="18" customHeight="1">
      <c r="A155" s="586" t="s">
        <v>256</v>
      </c>
      <c r="B155" s="542"/>
      <c r="C155" s="542"/>
      <c r="D155" s="542"/>
      <c r="E155" s="588"/>
      <c r="F155" s="589" t="s">
        <v>438</v>
      </c>
      <c r="G155" s="590"/>
      <c r="H155" s="590"/>
      <c r="I155" s="590"/>
      <c r="J155" s="591"/>
      <c r="K155" s="590" t="s">
        <v>115</v>
      </c>
      <c r="L155" s="590"/>
      <c r="M155" s="590"/>
      <c r="N155" s="590"/>
      <c r="O155" s="595"/>
      <c r="P155" s="596" t="s">
        <v>202</v>
      </c>
      <c r="Q155" s="597"/>
      <c r="R155" s="597"/>
      <c r="S155" s="597"/>
      <c r="T155" s="598"/>
      <c r="U155" s="552" t="s">
        <v>308</v>
      </c>
      <c r="V155" s="553"/>
      <c r="W155" s="553"/>
      <c r="X155" s="553"/>
      <c r="Y155" s="554"/>
      <c r="Z155" s="552" t="s">
        <v>348</v>
      </c>
      <c r="AA155" s="553"/>
      <c r="AB155" s="553"/>
      <c r="AC155" s="553"/>
      <c r="AD155" s="554"/>
      <c r="AE155" s="602" t="s">
        <v>442</v>
      </c>
      <c r="AF155" s="542"/>
      <c r="AG155" s="542"/>
      <c r="AH155" s="542"/>
      <c r="AI155" s="588"/>
      <c r="AJ155" s="602" t="s">
        <v>449</v>
      </c>
      <c r="AK155" s="542"/>
      <c r="AL155" s="542"/>
      <c r="AM155" s="542"/>
      <c r="AN155" s="603"/>
      <c r="AO155" s="542" t="s">
        <v>117</v>
      </c>
      <c r="AP155" s="542"/>
      <c r="AQ155" s="542"/>
      <c r="AR155" s="542"/>
      <c r="AS155" s="587"/>
      <c r="AT155" s="586"/>
      <c r="AU155" s="542"/>
      <c r="AV155" s="542"/>
      <c r="AW155" s="542"/>
      <c r="AX155" s="587"/>
      <c r="AZ155" s="586" t="s">
        <v>256</v>
      </c>
      <c r="BA155" s="542"/>
      <c r="BB155" s="542"/>
      <c r="BC155" s="542"/>
      <c r="BD155" s="588"/>
      <c r="BE155" s="589" t="s">
        <v>438</v>
      </c>
      <c r="BF155" s="590"/>
      <c r="BG155" s="590"/>
      <c r="BH155" s="590"/>
      <c r="BI155" s="591"/>
      <c r="BJ155" s="590" t="s">
        <v>115</v>
      </c>
      <c r="BK155" s="590"/>
      <c r="BL155" s="590"/>
      <c r="BM155" s="590"/>
      <c r="BN155" s="595"/>
      <c r="BO155" s="596" t="s">
        <v>202</v>
      </c>
      <c r="BP155" s="597"/>
      <c r="BQ155" s="597"/>
      <c r="BR155" s="597"/>
      <c r="BS155" s="598"/>
      <c r="BT155" s="552" t="s">
        <v>308</v>
      </c>
      <c r="BU155" s="553"/>
      <c r="BV155" s="553"/>
      <c r="BW155" s="553"/>
      <c r="BX155" s="554"/>
      <c r="BY155" s="552" t="s">
        <v>348</v>
      </c>
      <c r="BZ155" s="553"/>
      <c r="CA155" s="553"/>
      <c r="CB155" s="553"/>
      <c r="CC155" s="554"/>
      <c r="CD155" s="602" t="s">
        <v>442</v>
      </c>
      <c r="CE155" s="542"/>
      <c r="CF155" s="542"/>
      <c r="CG155" s="542"/>
      <c r="CH155" s="588"/>
      <c r="CI155" s="602" t="s">
        <v>449</v>
      </c>
      <c r="CJ155" s="542"/>
      <c r="CK155" s="542"/>
      <c r="CL155" s="542"/>
      <c r="CM155" s="603"/>
      <c r="CN155" s="542" t="s">
        <v>117</v>
      </c>
      <c r="CO155" s="542"/>
      <c r="CP155" s="542"/>
      <c r="CQ155" s="542"/>
      <c r="CR155" s="587"/>
      <c r="CS155" s="586"/>
      <c r="CT155" s="542"/>
      <c r="CU155" s="542"/>
      <c r="CV155" s="542"/>
      <c r="CW155" s="587"/>
    </row>
    <row r="156" spans="1:101" ht="18" customHeight="1">
      <c r="A156" s="586"/>
      <c r="B156" s="542"/>
      <c r="C156" s="542"/>
      <c r="D156" s="542"/>
      <c r="E156" s="588"/>
      <c r="F156" s="589"/>
      <c r="G156" s="590"/>
      <c r="H156" s="590"/>
      <c r="I156" s="590"/>
      <c r="J156" s="591"/>
      <c r="K156" s="590"/>
      <c r="L156" s="590"/>
      <c r="M156" s="590"/>
      <c r="N156" s="590"/>
      <c r="O156" s="595"/>
      <c r="P156" s="596"/>
      <c r="Q156" s="597"/>
      <c r="R156" s="597"/>
      <c r="S156" s="597"/>
      <c r="T156" s="598"/>
      <c r="U156" s="605" t="s">
        <v>296</v>
      </c>
      <c r="V156" s="606"/>
      <c r="W156" s="606"/>
      <c r="X156" s="606"/>
      <c r="Y156" s="607"/>
      <c r="Z156" s="606" t="s">
        <v>450</v>
      </c>
      <c r="AA156" s="606"/>
      <c r="AB156" s="606"/>
      <c r="AC156" s="606"/>
      <c r="AD156" s="606"/>
      <c r="AE156" s="602"/>
      <c r="AF156" s="542"/>
      <c r="AG156" s="542"/>
      <c r="AH156" s="542"/>
      <c r="AI156" s="588"/>
      <c r="AJ156" s="602"/>
      <c r="AK156" s="542"/>
      <c r="AL156" s="542"/>
      <c r="AM156" s="542"/>
      <c r="AN156" s="603"/>
      <c r="AO156" s="542"/>
      <c r="AP156" s="542"/>
      <c r="AQ156" s="542"/>
      <c r="AR156" s="542"/>
      <c r="AS156" s="587"/>
      <c r="AT156" s="586"/>
      <c r="AU156" s="542"/>
      <c r="AV156" s="542"/>
      <c r="AW156" s="542"/>
      <c r="AX156" s="587"/>
      <c r="AZ156" s="586"/>
      <c r="BA156" s="542"/>
      <c r="BB156" s="542"/>
      <c r="BC156" s="542"/>
      <c r="BD156" s="588"/>
      <c r="BE156" s="589"/>
      <c r="BF156" s="590"/>
      <c r="BG156" s="590"/>
      <c r="BH156" s="590"/>
      <c r="BI156" s="591"/>
      <c r="BJ156" s="590"/>
      <c r="BK156" s="590"/>
      <c r="BL156" s="590"/>
      <c r="BM156" s="590"/>
      <c r="BN156" s="595"/>
      <c r="BO156" s="596"/>
      <c r="BP156" s="597"/>
      <c r="BQ156" s="597"/>
      <c r="BR156" s="597"/>
      <c r="BS156" s="598"/>
      <c r="BT156" s="605" t="s">
        <v>296</v>
      </c>
      <c r="BU156" s="606"/>
      <c r="BV156" s="606"/>
      <c r="BW156" s="606"/>
      <c r="BX156" s="607"/>
      <c r="BY156" s="606" t="s">
        <v>450</v>
      </c>
      <c r="BZ156" s="606"/>
      <c r="CA156" s="606"/>
      <c r="CB156" s="606"/>
      <c r="CC156" s="606"/>
      <c r="CD156" s="602"/>
      <c r="CE156" s="542"/>
      <c r="CF156" s="542"/>
      <c r="CG156" s="542"/>
      <c r="CH156" s="588"/>
      <c r="CI156" s="602"/>
      <c r="CJ156" s="542"/>
      <c r="CK156" s="542"/>
      <c r="CL156" s="542"/>
      <c r="CM156" s="603"/>
      <c r="CN156" s="542"/>
      <c r="CO156" s="542"/>
      <c r="CP156" s="542"/>
      <c r="CQ156" s="542"/>
      <c r="CR156" s="587"/>
      <c r="CS156" s="586"/>
      <c r="CT156" s="542"/>
      <c r="CU156" s="542"/>
      <c r="CV156" s="542"/>
      <c r="CW156" s="587"/>
    </row>
    <row r="157" spans="1:101" ht="18" customHeight="1">
      <c r="A157" s="559"/>
      <c r="B157" s="555"/>
      <c r="C157" s="555"/>
      <c r="D157" s="555"/>
      <c r="E157" s="558"/>
      <c r="F157" s="592"/>
      <c r="G157" s="593"/>
      <c r="H157" s="593"/>
      <c r="I157" s="593"/>
      <c r="J157" s="594"/>
      <c r="K157" s="555" t="s">
        <v>445</v>
      </c>
      <c r="L157" s="555"/>
      <c r="M157" s="555"/>
      <c r="N157" s="555"/>
      <c r="O157" s="556"/>
      <c r="P157" s="599"/>
      <c r="Q157" s="600"/>
      <c r="R157" s="600"/>
      <c r="S157" s="600"/>
      <c r="T157" s="601"/>
      <c r="U157" s="608"/>
      <c r="V157" s="609"/>
      <c r="W157" s="609"/>
      <c r="X157" s="609"/>
      <c r="Y157" s="610"/>
      <c r="Z157" s="609"/>
      <c r="AA157" s="609"/>
      <c r="AB157" s="609"/>
      <c r="AC157" s="609"/>
      <c r="AD157" s="609"/>
      <c r="AE157" s="557" t="s">
        <v>272</v>
      </c>
      <c r="AF157" s="555"/>
      <c r="AG157" s="555"/>
      <c r="AH157" s="555"/>
      <c r="AI157" s="558"/>
      <c r="AJ157" s="557"/>
      <c r="AK157" s="555"/>
      <c r="AL157" s="555"/>
      <c r="AM157" s="555"/>
      <c r="AN157" s="604"/>
      <c r="AO157" s="555" t="s">
        <v>352</v>
      </c>
      <c r="AP157" s="555"/>
      <c r="AQ157" s="555"/>
      <c r="AR157" s="555"/>
      <c r="AS157" s="555"/>
      <c r="AT157" s="559" t="s">
        <v>446</v>
      </c>
      <c r="AU157" s="555"/>
      <c r="AV157" s="555"/>
      <c r="AW157" s="555"/>
      <c r="AX157" s="556"/>
      <c r="AZ157" s="559"/>
      <c r="BA157" s="555"/>
      <c r="BB157" s="555"/>
      <c r="BC157" s="555"/>
      <c r="BD157" s="558"/>
      <c r="BE157" s="592"/>
      <c r="BF157" s="593"/>
      <c r="BG157" s="593"/>
      <c r="BH157" s="593"/>
      <c r="BI157" s="594"/>
      <c r="BJ157" s="555" t="s">
        <v>445</v>
      </c>
      <c r="BK157" s="555"/>
      <c r="BL157" s="555"/>
      <c r="BM157" s="555"/>
      <c r="BN157" s="556"/>
      <c r="BO157" s="599"/>
      <c r="BP157" s="600"/>
      <c r="BQ157" s="600"/>
      <c r="BR157" s="600"/>
      <c r="BS157" s="601"/>
      <c r="BT157" s="608"/>
      <c r="BU157" s="609"/>
      <c r="BV157" s="609"/>
      <c r="BW157" s="609"/>
      <c r="BX157" s="610"/>
      <c r="BY157" s="609"/>
      <c r="BZ157" s="609"/>
      <c r="CA157" s="609"/>
      <c r="CB157" s="609"/>
      <c r="CC157" s="609"/>
      <c r="CD157" s="557" t="s">
        <v>272</v>
      </c>
      <c r="CE157" s="555"/>
      <c r="CF157" s="555"/>
      <c r="CG157" s="555"/>
      <c r="CH157" s="558"/>
      <c r="CI157" s="557"/>
      <c r="CJ157" s="555"/>
      <c r="CK157" s="555"/>
      <c r="CL157" s="555"/>
      <c r="CM157" s="604"/>
      <c r="CN157" s="555" t="s">
        <v>352</v>
      </c>
      <c r="CO157" s="555"/>
      <c r="CP157" s="555"/>
      <c r="CQ157" s="555"/>
      <c r="CR157" s="555"/>
      <c r="CS157" s="559" t="s">
        <v>446</v>
      </c>
      <c r="CT157" s="555"/>
      <c r="CU157" s="555"/>
      <c r="CV157" s="555"/>
      <c r="CW157" s="556"/>
    </row>
    <row r="158" spans="1:101" s="142" customFormat="1">
      <c r="A158" s="560" t="s">
        <v>267</v>
      </c>
      <c r="B158" s="561"/>
      <c r="C158" s="561"/>
      <c r="D158" s="561"/>
      <c r="E158" s="562"/>
      <c r="F158" s="563" t="s">
        <v>267</v>
      </c>
      <c r="G158" s="561"/>
      <c r="H158" s="561"/>
      <c r="I158" s="561"/>
      <c r="J158" s="564"/>
      <c r="K158" s="561" t="s">
        <v>267</v>
      </c>
      <c r="L158" s="561"/>
      <c r="M158" s="561"/>
      <c r="N158" s="561"/>
      <c r="O158" s="565"/>
      <c r="P158" s="561" t="s">
        <v>267</v>
      </c>
      <c r="Q158" s="561"/>
      <c r="R158" s="561"/>
      <c r="S158" s="561"/>
      <c r="T158" s="561"/>
      <c r="U158" s="563" t="s">
        <v>267</v>
      </c>
      <c r="V158" s="561"/>
      <c r="W158" s="561"/>
      <c r="X158" s="561"/>
      <c r="Y158" s="562"/>
      <c r="Z158" s="561" t="s">
        <v>267</v>
      </c>
      <c r="AA158" s="561"/>
      <c r="AB158" s="561"/>
      <c r="AC158" s="561"/>
      <c r="AD158" s="561"/>
      <c r="AE158" s="563" t="s">
        <v>267</v>
      </c>
      <c r="AF158" s="561"/>
      <c r="AG158" s="561"/>
      <c r="AH158" s="561"/>
      <c r="AI158" s="562"/>
      <c r="AJ158" s="563" t="s">
        <v>267</v>
      </c>
      <c r="AK158" s="561"/>
      <c r="AL158" s="561"/>
      <c r="AM158" s="561"/>
      <c r="AN158" s="564"/>
      <c r="AO158" s="561" t="s">
        <v>267</v>
      </c>
      <c r="AP158" s="561"/>
      <c r="AQ158" s="561"/>
      <c r="AR158" s="561"/>
      <c r="AS158" s="561"/>
      <c r="AT158" s="560" t="s">
        <v>267</v>
      </c>
      <c r="AU158" s="561"/>
      <c r="AV158" s="561"/>
      <c r="AW158" s="561"/>
      <c r="AX158" s="565"/>
      <c r="AZ158" s="560" t="s">
        <v>267</v>
      </c>
      <c r="BA158" s="561"/>
      <c r="BB158" s="561"/>
      <c r="BC158" s="561"/>
      <c r="BD158" s="562"/>
      <c r="BE158" s="563" t="s">
        <v>267</v>
      </c>
      <c r="BF158" s="561"/>
      <c r="BG158" s="561"/>
      <c r="BH158" s="561"/>
      <c r="BI158" s="564"/>
      <c r="BJ158" s="561" t="s">
        <v>267</v>
      </c>
      <c r="BK158" s="561"/>
      <c r="BL158" s="561"/>
      <c r="BM158" s="561"/>
      <c r="BN158" s="565"/>
      <c r="BO158" s="561" t="s">
        <v>267</v>
      </c>
      <c r="BP158" s="561"/>
      <c r="BQ158" s="561"/>
      <c r="BR158" s="561"/>
      <c r="BS158" s="561"/>
      <c r="BT158" s="563" t="s">
        <v>267</v>
      </c>
      <c r="BU158" s="561"/>
      <c r="BV158" s="561"/>
      <c r="BW158" s="561"/>
      <c r="BX158" s="562"/>
      <c r="BY158" s="561" t="s">
        <v>267</v>
      </c>
      <c r="BZ158" s="561"/>
      <c r="CA158" s="561"/>
      <c r="CB158" s="561"/>
      <c r="CC158" s="561"/>
      <c r="CD158" s="563" t="s">
        <v>267</v>
      </c>
      <c r="CE158" s="561"/>
      <c r="CF158" s="561"/>
      <c r="CG158" s="561"/>
      <c r="CH158" s="562"/>
      <c r="CI158" s="563" t="s">
        <v>267</v>
      </c>
      <c r="CJ158" s="561"/>
      <c r="CK158" s="561"/>
      <c r="CL158" s="561"/>
      <c r="CM158" s="564"/>
      <c r="CN158" s="561" t="s">
        <v>267</v>
      </c>
      <c r="CO158" s="561"/>
      <c r="CP158" s="561"/>
      <c r="CQ158" s="561"/>
      <c r="CR158" s="561"/>
      <c r="CS158" s="560" t="s">
        <v>267</v>
      </c>
      <c r="CT158" s="561"/>
      <c r="CU158" s="561"/>
      <c r="CV158" s="561"/>
      <c r="CW158" s="565"/>
    </row>
    <row r="159" spans="1:101" ht="24.9" customHeight="1">
      <c r="A159" s="566">
        <f>'③細目表（提出）'!C24</f>
        <v>0</v>
      </c>
      <c r="B159" s="567"/>
      <c r="C159" s="567"/>
      <c r="D159" s="567"/>
      <c r="E159" s="568"/>
      <c r="F159" s="569">
        <f>'③細目表（提出）'!D24</f>
        <v>0</v>
      </c>
      <c r="G159" s="567"/>
      <c r="H159" s="567"/>
      <c r="I159" s="567"/>
      <c r="J159" s="570"/>
      <c r="K159" s="571">
        <f>A159+F159</f>
        <v>0</v>
      </c>
      <c r="L159" s="571"/>
      <c r="M159" s="571"/>
      <c r="N159" s="571"/>
      <c r="O159" s="578"/>
      <c r="P159" s="571" t="e">
        <f>'③細目表（提出）'!F24</f>
        <v>#DIV/0!</v>
      </c>
      <c r="Q159" s="567"/>
      <c r="R159" s="567"/>
      <c r="S159" s="567"/>
      <c r="T159" s="567"/>
      <c r="U159" s="576" t="e">
        <f>'③細目表（提出）'!G24</f>
        <v>#DIV/0!</v>
      </c>
      <c r="V159" s="567"/>
      <c r="W159" s="567"/>
      <c r="X159" s="567"/>
      <c r="Y159" s="568"/>
      <c r="Z159" s="567">
        <f>'③細目表（提出）'!H24</f>
        <v>0</v>
      </c>
      <c r="AA159" s="567"/>
      <c r="AB159" s="567"/>
      <c r="AC159" s="567"/>
      <c r="AD159" s="567"/>
      <c r="AE159" s="569" t="e">
        <f>P159-U159-Z159</f>
        <v>#DIV/0!</v>
      </c>
      <c r="AF159" s="571"/>
      <c r="AG159" s="571"/>
      <c r="AH159" s="571"/>
      <c r="AI159" s="579"/>
      <c r="AJ159" s="576">
        <f>'③細目表（提出）'!J24</f>
        <v>0</v>
      </c>
      <c r="AK159" s="567"/>
      <c r="AL159" s="567"/>
      <c r="AM159" s="567"/>
      <c r="AN159" s="570"/>
      <c r="AO159" s="571" t="e">
        <f>AE159+AJ159</f>
        <v>#DIV/0!</v>
      </c>
      <c r="AP159" s="571"/>
      <c r="AQ159" s="571"/>
      <c r="AR159" s="571"/>
      <c r="AS159" s="571"/>
      <c r="AT159" s="566" t="e">
        <f>K159-AO159</f>
        <v>#DIV/0!</v>
      </c>
      <c r="AU159" s="571"/>
      <c r="AV159" s="571"/>
      <c r="AW159" s="571"/>
      <c r="AX159" s="578"/>
      <c r="AZ159" s="566">
        <f>'③細目表（提出）'!C51</f>
        <v>0</v>
      </c>
      <c r="BA159" s="567"/>
      <c r="BB159" s="567"/>
      <c r="BC159" s="567"/>
      <c r="BD159" s="568"/>
      <c r="BE159" s="569">
        <f>'③細目表（提出）'!D51</f>
        <v>0</v>
      </c>
      <c r="BF159" s="571"/>
      <c r="BG159" s="571"/>
      <c r="BH159" s="571"/>
      <c r="BI159" s="577"/>
      <c r="BJ159" s="571">
        <f>AZ159+BE159</f>
        <v>0</v>
      </c>
      <c r="BK159" s="571"/>
      <c r="BL159" s="571"/>
      <c r="BM159" s="571"/>
      <c r="BN159" s="578"/>
      <c r="BO159" s="571" t="e">
        <f>'③細目表（提出）'!F51</f>
        <v>#DIV/0!</v>
      </c>
      <c r="BP159" s="571"/>
      <c r="BQ159" s="571"/>
      <c r="BR159" s="571"/>
      <c r="BS159" s="571"/>
      <c r="BT159" s="569" t="e">
        <f>'③細目表（提出）'!G51</f>
        <v>#DIV/0!</v>
      </c>
      <c r="BU159" s="571"/>
      <c r="BV159" s="571"/>
      <c r="BW159" s="571"/>
      <c r="BX159" s="579"/>
      <c r="BY159" s="571">
        <f>'③細目表（提出）'!H51</f>
        <v>0</v>
      </c>
      <c r="BZ159" s="571"/>
      <c r="CA159" s="571"/>
      <c r="CB159" s="571"/>
      <c r="CC159" s="571"/>
      <c r="CD159" s="569" t="e">
        <f>BO159-BT159-BY159</f>
        <v>#DIV/0!</v>
      </c>
      <c r="CE159" s="571"/>
      <c r="CF159" s="571"/>
      <c r="CG159" s="571"/>
      <c r="CH159" s="579"/>
      <c r="CI159" s="569">
        <f>'③細目表（提出）'!J51</f>
        <v>0</v>
      </c>
      <c r="CJ159" s="571"/>
      <c r="CK159" s="571"/>
      <c r="CL159" s="571"/>
      <c r="CM159" s="577"/>
      <c r="CN159" s="571" t="e">
        <f>CD159+CI159</f>
        <v>#DIV/0!</v>
      </c>
      <c r="CO159" s="571"/>
      <c r="CP159" s="571"/>
      <c r="CQ159" s="571"/>
      <c r="CR159" s="571"/>
      <c r="CS159" s="566" t="e">
        <f>BJ159-CN159</f>
        <v>#DIV/0!</v>
      </c>
      <c r="CT159" s="571"/>
      <c r="CU159" s="571"/>
      <c r="CV159" s="571"/>
      <c r="CW159" s="578"/>
    </row>
    <row r="160" spans="1:101">
      <c r="A160" s="185" t="s">
        <v>451</v>
      </c>
      <c r="B160" s="185"/>
      <c r="C160" s="185"/>
      <c r="D160" s="185"/>
      <c r="E160" s="185"/>
      <c r="F160" s="185"/>
      <c r="G160" s="185"/>
      <c r="H160" s="185"/>
      <c r="I160" s="185"/>
      <c r="J160" s="185"/>
      <c r="K160" s="185"/>
      <c r="L160" s="185"/>
      <c r="M160" s="185"/>
      <c r="N160" s="185"/>
      <c r="O160" s="185"/>
      <c r="P160" s="185"/>
      <c r="Q160" s="185"/>
      <c r="R160" s="185"/>
      <c r="S160" s="185"/>
      <c r="T160" s="185"/>
      <c r="U160" s="185"/>
      <c r="V160" s="185"/>
      <c r="W160" s="185"/>
      <c r="X160" s="185"/>
      <c r="Y160" s="185"/>
      <c r="Z160" s="185"/>
      <c r="AA160" s="185"/>
      <c r="AB160" s="185"/>
      <c r="AC160" s="185"/>
      <c r="AD160" s="185"/>
      <c r="AE160" s="185"/>
      <c r="AF160" s="185"/>
      <c r="AG160" s="185"/>
      <c r="AH160" s="185"/>
      <c r="AI160" s="185"/>
      <c r="AJ160" s="185"/>
      <c r="AK160" s="185"/>
      <c r="AL160" s="185"/>
      <c r="AM160" s="185"/>
      <c r="AN160" s="185"/>
      <c r="AO160" s="185"/>
      <c r="AP160" s="185"/>
      <c r="AQ160" s="185"/>
      <c r="AR160" s="185"/>
      <c r="AS160" s="185"/>
      <c r="AT160" s="185"/>
      <c r="AU160" s="185"/>
      <c r="AV160" s="185"/>
      <c r="AW160" s="185"/>
      <c r="AX160" s="185"/>
      <c r="AZ160" s="185" t="s">
        <v>451</v>
      </c>
      <c r="BA160" s="185"/>
      <c r="BB160" s="185"/>
      <c r="BC160" s="185"/>
      <c r="BD160" s="185"/>
      <c r="BE160" s="185"/>
      <c r="BF160" s="185"/>
      <c r="BG160" s="185"/>
      <c r="BH160" s="185"/>
      <c r="BI160" s="185"/>
      <c r="BJ160" s="185"/>
      <c r="BK160" s="185"/>
      <c r="BL160" s="185"/>
      <c r="BM160" s="185"/>
      <c r="BN160" s="185"/>
      <c r="BO160" s="185"/>
      <c r="BP160" s="185"/>
      <c r="BQ160" s="185"/>
      <c r="BR160" s="185"/>
      <c r="BS160" s="185"/>
      <c r="BT160" s="185"/>
      <c r="BU160" s="185"/>
      <c r="BV160" s="185"/>
      <c r="BW160" s="185"/>
      <c r="BX160" s="185"/>
      <c r="BY160" s="185"/>
      <c r="BZ160" s="185"/>
      <c r="CA160" s="185"/>
      <c r="CB160" s="185"/>
      <c r="CC160" s="185"/>
      <c r="CD160" s="185"/>
      <c r="CE160" s="185"/>
      <c r="CF160" s="185"/>
      <c r="CG160" s="185"/>
      <c r="CH160" s="185"/>
      <c r="CI160" s="185"/>
      <c r="CJ160" s="185"/>
      <c r="CK160" s="185"/>
      <c r="CL160" s="185"/>
      <c r="CM160" s="185"/>
      <c r="CN160" s="185"/>
      <c r="CO160" s="185"/>
      <c r="CP160" s="185"/>
      <c r="CQ160" s="185"/>
      <c r="CR160" s="185"/>
      <c r="CS160" s="185"/>
      <c r="CT160" s="185"/>
      <c r="CU160" s="185"/>
      <c r="CV160" s="185"/>
      <c r="CW160" s="185"/>
    </row>
    <row r="161" spans="1:101" ht="20.100000000000001" customHeight="1">
      <c r="A161" s="542" t="s">
        <v>232</v>
      </c>
      <c r="B161" s="542"/>
      <c r="C161" s="542"/>
      <c r="D161" s="542"/>
      <c r="E161" s="542"/>
      <c r="F161" s="542"/>
      <c r="G161" s="542"/>
      <c r="H161" s="542"/>
      <c r="I161" s="542"/>
      <c r="J161" s="542"/>
      <c r="K161" s="542"/>
      <c r="L161" s="542"/>
      <c r="M161" s="542"/>
      <c r="N161" s="542"/>
      <c r="O161" s="542"/>
      <c r="P161" s="542"/>
      <c r="Q161" s="542"/>
      <c r="R161" s="542"/>
      <c r="S161" s="542"/>
      <c r="T161" s="542"/>
      <c r="U161" s="542"/>
      <c r="V161" s="542"/>
      <c r="W161" s="542"/>
      <c r="X161" s="542"/>
      <c r="Y161" s="542"/>
      <c r="Z161" s="542"/>
      <c r="AA161" s="542"/>
      <c r="AB161" s="542"/>
      <c r="AC161" s="542"/>
      <c r="AD161" s="542"/>
      <c r="AE161" s="542"/>
      <c r="AF161" s="542"/>
      <c r="AG161" s="542"/>
      <c r="AH161" s="542"/>
      <c r="AI161" s="542"/>
      <c r="AJ161" s="542"/>
      <c r="AK161" s="542"/>
      <c r="AL161" s="542"/>
      <c r="AM161" s="542"/>
      <c r="AN161" s="542"/>
      <c r="AO161" s="542"/>
      <c r="AP161" s="542"/>
      <c r="AQ161" s="542"/>
      <c r="AR161" s="542"/>
      <c r="AS161" s="542"/>
      <c r="AT161" s="542"/>
      <c r="AU161" s="542"/>
      <c r="AV161" s="542"/>
      <c r="AW161" s="542"/>
      <c r="AX161" s="542"/>
      <c r="AZ161" s="542" t="s">
        <v>232</v>
      </c>
      <c r="BA161" s="542"/>
      <c r="BB161" s="542"/>
      <c r="BC161" s="542"/>
      <c r="BD161" s="542"/>
      <c r="BE161" s="542"/>
      <c r="BF161" s="542"/>
      <c r="BG161" s="542"/>
      <c r="BH161" s="542"/>
      <c r="BI161" s="542"/>
      <c r="BJ161" s="542"/>
      <c r="BK161" s="542"/>
      <c r="BL161" s="542"/>
      <c r="BM161" s="542"/>
      <c r="BN161" s="542"/>
      <c r="BO161" s="542"/>
      <c r="BP161" s="542"/>
      <c r="BQ161" s="542"/>
      <c r="BR161" s="542"/>
      <c r="BS161" s="542"/>
      <c r="BT161" s="542"/>
      <c r="BU161" s="542"/>
      <c r="BV161" s="542"/>
      <c r="BW161" s="542"/>
      <c r="BX161" s="542"/>
      <c r="BY161" s="542"/>
      <c r="BZ161" s="542"/>
      <c r="CA161" s="542"/>
      <c r="CB161" s="542"/>
      <c r="CC161" s="542"/>
      <c r="CD161" s="542"/>
      <c r="CE161" s="542"/>
      <c r="CF161" s="542"/>
      <c r="CG161" s="542"/>
      <c r="CH161" s="542"/>
      <c r="CI161" s="542"/>
      <c r="CJ161" s="542"/>
      <c r="CK161" s="542"/>
      <c r="CL161" s="542"/>
      <c r="CM161" s="542"/>
      <c r="CN161" s="542"/>
      <c r="CO161" s="542"/>
      <c r="CP161" s="542"/>
      <c r="CQ161" s="542"/>
      <c r="CR161" s="542"/>
      <c r="CS161" s="542"/>
      <c r="CT161" s="542"/>
      <c r="CU161" s="542"/>
      <c r="CV161" s="542"/>
      <c r="CW161" s="542"/>
    </row>
    <row r="162" spans="1:101" ht="20.100000000000001" customHeight="1">
      <c r="AK162" s="186" t="s">
        <v>126</v>
      </c>
      <c r="AL162" s="543" t="s">
        <v>159</v>
      </c>
      <c r="AM162" s="543"/>
      <c r="AN162" s="543"/>
      <c r="AO162" s="184" t="s">
        <v>138</v>
      </c>
      <c r="AP162" s="473" t="str">
        <f>$AP$2</f>
        <v>集落協定</v>
      </c>
      <c r="AQ162" s="473"/>
      <c r="AR162" s="473"/>
      <c r="AS162" s="473"/>
      <c r="AT162" s="473"/>
      <c r="AU162" s="473"/>
      <c r="AV162" s="473"/>
      <c r="AW162" s="473"/>
      <c r="AX162" s="141" t="s">
        <v>137</v>
      </c>
      <c r="CJ162" s="186" t="s">
        <v>126</v>
      </c>
      <c r="CK162" s="543" t="s">
        <v>159</v>
      </c>
      <c r="CL162" s="543"/>
      <c r="CM162" s="543"/>
      <c r="CN162" s="184" t="s">
        <v>138</v>
      </c>
      <c r="CO162" s="473" t="str">
        <f>$AP$2</f>
        <v>集落協定</v>
      </c>
      <c r="CP162" s="473"/>
      <c r="CQ162" s="473"/>
      <c r="CR162" s="473"/>
      <c r="CS162" s="473"/>
      <c r="CT162" s="473"/>
      <c r="CU162" s="473"/>
      <c r="CV162" s="473"/>
      <c r="CW162" s="141" t="s">
        <v>137</v>
      </c>
    </row>
    <row r="163" spans="1:101" ht="20.100000000000001" customHeight="1">
      <c r="AK163" s="186" t="s">
        <v>126</v>
      </c>
      <c r="AL163" s="544" t="s">
        <v>164</v>
      </c>
      <c r="AM163" s="544"/>
      <c r="AN163" s="544"/>
      <c r="AO163" s="544"/>
      <c r="AP163" s="544"/>
      <c r="AQ163" s="184" t="s">
        <v>135</v>
      </c>
      <c r="AR163" s="545">
        <f>②内訳!L24</f>
        <v>0</v>
      </c>
      <c r="AS163" s="545"/>
      <c r="AT163" s="545"/>
      <c r="AU163" s="545"/>
      <c r="AV163" s="545"/>
      <c r="AW163" s="545"/>
      <c r="AX163" s="141" t="s">
        <v>137</v>
      </c>
      <c r="CJ163" s="186" t="s">
        <v>126</v>
      </c>
      <c r="CK163" s="544" t="s">
        <v>164</v>
      </c>
      <c r="CL163" s="544"/>
      <c r="CM163" s="544"/>
      <c r="CN163" s="544"/>
      <c r="CO163" s="544"/>
      <c r="CP163" s="184" t="s">
        <v>135</v>
      </c>
      <c r="CQ163" s="545">
        <f>②内訳!L51</f>
        <v>0</v>
      </c>
      <c r="CR163" s="545"/>
      <c r="CS163" s="545"/>
      <c r="CT163" s="545"/>
      <c r="CU163" s="545"/>
      <c r="CV163" s="545"/>
      <c r="CW163" s="141" t="s">
        <v>137</v>
      </c>
    </row>
    <row r="164" spans="1:101" ht="18" customHeight="1">
      <c r="A164" s="546" t="s">
        <v>13</v>
      </c>
      <c r="B164" s="547"/>
      <c r="C164" s="547"/>
      <c r="D164" s="547"/>
      <c r="E164" s="547"/>
      <c r="F164" s="548" t="s">
        <v>21</v>
      </c>
      <c r="G164" s="547"/>
      <c r="H164" s="547"/>
      <c r="I164" s="547"/>
      <c r="J164" s="549"/>
      <c r="K164" s="547" t="s">
        <v>61</v>
      </c>
      <c r="L164" s="547"/>
      <c r="M164" s="547"/>
      <c r="N164" s="547"/>
      <c r="O164" s="550"/>
      <c r="P164" s="546" t="s">
        <v>313</v>
      </c>
      <c r="Q164" s="547"/>
      <c r="R164" s="547"/>
      <c r="S164" s="547"/>
      <c r="T164" s="547"/>
      <c r="U164" s="547"/>
      <c r="V164" s="547"/>
      <c r="W164" s="547"/>
      <c r="X164" s="547"/>
      <c r="Y164" s="547"/>
      <c r="Z164" s="547"/>
      <c r="AA164" s="547"/>
      <c r="AB164" s="547"/>
      <c r="AC164" s="547"/>
      <c r="AD164" s="551"/>
      <c r="AE164" s="548" t="s">
        <v>147</v>
      </c>
      <c r="AF164" s="547"/>
      <c r="AG164" s="547"/>
      <c r="AH164" s="547"/>
      <c r="AI164" s="551"/>
      <c r="AJ164" s="548" t="s">
        <v>436</v>
      </c>
      <c r="AK164" s="547"/>
      <c r="AL164" s="547"/>
      <c r="AM164" s="547"/>
      <c r="AN164" s="549"/>
      <c r="AO164" s="547" t="s">
        <v>289</v>
      </c>
      <c r="AP164" s="547"/>
      <c r="AQ164" s="547"/>
      <c r="AR164" s="547"/>
      <c r="AS164" s="547"/>
      <c r="AT164" s="523" t="s">
        <v>413</v>
      </c>
      <c r="AU164" s="584"/>
      <c r="AV164" s="584"/>
      <c r="AW164" s="584"/>
      <c r="AX164" s="585"/>
      <c r="AZ164" s="546" t="s">
        <v>13</v>
      </c>
      <c r="BA164" s="547"/>
      <c r="BB164" s="547"/>
      <c r="BC164" s="547"/>
      <c r="BD164" s="547"/>
      <c r="BE164" s="548" t="s">
        <v>21</v>
      </c>
      <c r="BF164" s="547"/>
      <c r="BG164" s="547"/>
      <c r="BH164" s="547"/>
      <c r="BI164" s="549"/>
      <c r="BJ164" s="547" t="s">
        <v>61</v>
      </c>
      <c r="BK164" s="547"/>
      <c r="BL164" s="547"/>
      <c r="BM164" s="547"/>
      <c r="BN164" s="550"/>
      <c r="BO164" s="546" t="s">
        <v>313</v>
      </c>
      <c r="BP164" s="547"/>
      <c r="BQ164" s="547"/>
      <c r="BR164" s="547"/>
      <c r="BS164" s="547"/>
      <c r="BT164" s="547"/>
      <c r="BU164" s="547"/>
      <c r="BV164" s="547"/>
      <c r="BW164" s="547"/>
      <c r="BX164" s="547"/>
      <c r="BY164" s="547"/>
      <c r="BZ164" s="547"/>
      <c r="CA164" s="547"/>
      <c r="CB164" s="547"/>
      <c r="CC164" s="551"/>
      <c r="CD164" s="548" t="s">
        <v>147</v>
      </c>
      <c r="CE164" s="547"/>
      <c r="CF164" s="547"/>
      <c r="CG164" s="547"/>
      <c r="CH164" s="551"/>
      <c r="CI164" s="548" t="s">
        <v>436</v>
      </c>
      <c r="CJ164" s="547"/>
      <c r="CK164" s="547"/>
      <c r="CL164" s="547"/>
      <c r="CM164" s="549"/>
      <c r="CN164" s="547" t="s">
        <v>289</v>
      </c>
      <c r="CO164" s="547"/>
      <c r="CP164" s="547"/>
      <c r="CQ164" s="547"/>
      <c r="CR164" s="547"/>
      <c r="CS164" s="523" t="s">
        <v>413</v>
      </c>
      <c r="CT164" s="584"/>
      <c r="CU164" s="584"/>
      <c r="CV164" s="584"/>
      <c r="CW164" s="585"/>
    </row>
    <row r="165" spans="1:101" ht="18" customHeight="1">
      <c r="A165" s="586" t="s">
        <v>256</v>
      </c>
      <c r="B165" s="542"/>
      <c r="C165" s="542"/>
      <c r="D165" s="542"/>
      <c r="E165" s="588"/>
      <c r="F165" s="589" t="s">
        <v>438</v>
      </c>
      <c r="G165" s="590"/>
      <c r="H165" s="590"/>
      <c r="I165" s="590"/>
      <c r="J165" s="591"/>
      <c r="K165" s="590" t="s">
        <v>115</v>
      </c>
      <c r="L165" s="590"/>
      <c r="M165" s="590"/>
      <c r="N165" s="590"/>
      <c r="O165" s="595"/>
      <c r="P165" s="596" t="s">
        <v>202</v>
      </c>
      <c r="Q165" s="597"/>
      <c r="R165" s="597"/>
      <c r="S165" s="597"/>
      <c r="T165" s="598"/>
      <c r="U165" s="552" t="s">
        <v>308</v>
      </c>
      <c r="V165" s="553"/>
      <c r="W165" s="553"/>
      <c r="X165" s="553"/>
      <c r="Y165" s="554"/>
      <c r="Z165" s="552" t="s">
        <v>348</v>
      </c>
      <c r="AA165" s="553"/>
      <c r="AB165" s="553"/>
      <c r="AC165" s="553"/>
      <c r="AD165" s="554"/>
      <c r="AE165" s="602" t="s">
        <v>442</v>
      </c>
      <c r="AF165" s="542"/>
      <c r="AG165" s="542"/>
      <c r="AH165" s="542"/>
      <c r="AI165" s="588"/>
      <c r="AJ165" s="602" t="s">
        <v>449</v>
      </c>
      <c r="AK165" s="542"/>
      <c r="AL165" s="542"/>
      <c r="AM165" s="542"/>
      <c r="AN165" s="603"/>
      <c r="AO165" s="542" t="s">
        <v>117</v>
      </c>
      <c r="AP165" s="542"/>
      <c r="AQ165" s="542"/>
      <c r="AR165" s="542"/>
      <c r="AS165" s="587"/>
      <c r="AT165" s="586"/>
      <c r="AU165" s="542"/>
      <c r="AV165" s="542"/>
      <c r="AW165" s="542"/>
      <c r="AX165" s="587"/>
      <c r="AZ165" s="586" t="s">
        <v>256</v>
      </c>
      <c r="BA165" s="542"/>
      <c r="BB165" s="542"/>
      <c r="BC165" s="542"/>
      <c r="BD165" s="588"/>
      <c r="BE165" s="589" t="s">
        <v>438</v>
      </c>
      <c r="BF165" s="590"/>
      <c r="BG165" s="590"/>
      <c r="BH165" s="590"/>
      <c r="BI165" s="591"/>
      <c r="BJ165" s="590" t="s">
        <v>115</v>
      </c>
      <c r="BK165" s="590"/>
      <c r="BL165" s="590"/>
      <c r="BM165" s="590"/>
      <c r="BN165" s="595"/>
      <c r="BO165" s="596" t="s">
        <v>202</v>
      </c>
      <c r="BP165" s="597"/>
      <c r="BQ165" s="597"/>
      <c r="BR165" s="597"/>
      <c r="BS165" s="598"/>
      <c r="BT165" s="552" t="s">
        <v>308</v>
      </c>
      <c r="BU165" s="553"/>
      <c r="BV165" s="553"/>
      <c r="BW165" s="553"/>
      <c r="BX165" s="554"/>
      <c r="BY165" s="552" t="s">
        <v>348</v>
      </c>
      <c r="BZ165" s="553"/>
      <c r="CA165" s="553"/>
      <c r="CB165" s="553"/>
      <c r="CC165" s="554"/>
      <c r="CD165" s="602" t="s">
        <v>442</v>
      </c>
      <c r="CE165" s="542"/>
      <c r="CF165" s="542"/>
      <c r="CG165" s="542"/>
      <c r="CH165" s="588"/>
      <c r="CI165" s="602" t="s">
        <v>449</v>
      </c>
      <c r="CJ165" s="542"/>
      <c r="CK165" s="542"/>
      <c r="CL165" s="542"/>
      <c r="CM165" s="603"/>
      <c r="CN165" s="542" t="s">
        <v>117</v>
      </c>
      <c r="CO165" s="542"/>
      <c r="CP165" s="542"/>
      <c r="CQ165" s="542"/>
      <c r="CR165" s="587"/>
      <c r="CS165" s="586"/>
      <c r="CT165" s="542"/>
      <c r="CU165" s="542"/>
      <c r="CV165" s="542"/>
      <c r="CW165" s="587"/>
    </row>
    <row r="166" spans="1:101" ht="18" customHeight="1">
      <c r="A166" s="586"/>
      <c r="B166" s="542"/>
      <c r="C166" s="542"/>
      <c r="D166" s="542"/>
      <c r="E166" s="588"/>
      <c r="F166" s="589"/>
      <c r="G166" s="590"/>
      <c r="H166" s="590"/>
      <c r="I166" s="590"/>
      <c r="J166" s="591"/>
      <c r="K166" s="590"/>
      <c r="L166" s="590"/>
      <c r="M166" s="590"/>
      <c r="N166" s="590"/>
      <c r="O166" s="595"/>
      <c r="P166" s="596"/>
      <c r="Q166" s="597"/>
      <c r="R166" s="597"/>
      <c r="S166" s="597"/>
      <c r="T166" s="598"/>
      <c r="U166" s="605" t="s">
        <v>296</v>
      </c>
      <c r="V166" s="606"/>
      <c r="W166" s="606"/>
      <c r="X166" s="606"/>
      <c r="Y166" s="607"/>
      <c r="Z166" s="606" t="s">
        <v>450</v>
      </c>
      <c r="AA166" s="606"/>
      <c r="AB166" s="606"/>
      <c r="AC166" s="606"/>
      <c r="AD166" s="606"/>
      <c r="AE166" s="602"/>
      <c r="AF166" s="542"/>
      <c r="AG166" s="542"/>
      <c r="AH166" s="542"/>
      <c r="AI166" s="588"/>
      <c r="AJ166" s="602"/>
      <c r="AK166" s="542"/>
      <c r="AL166" s="542"/>
      <c r="AM166" s="542"/>
      <c r="AN166" s="603"/>
      <c r="AO166" s="542"/>
      <c r="AP166" s="542"/>
      <c r="AQ166" s="542"/>
      <c r="AR166" s="542"/>
      <c r="AS166" s="587"/>
      <c r="AT166" s="586"/>
      <c r="AU166" s="542"/>
      <c r="AV166" s="542"/>
      <c r="AW166" s="542"/>
      <c r="AX166" s="587"/>
      <c r="AZ166" s="586"/>
      <c r="BA166" s="542"/>
      <c r="BB166" s="542"/>
      <c r="BC166" s="542"/>
      <c r="BD166" s="588"/>
      <c r="BE166" s="589"/>
      <c r="BF166" s="590"/>
      <c r="BG166" s="590"/>
      <c r="BH166" s="590"/>
      <c r="BI166" s="591"/>
      <c r="BJ166" s="590"/>
      <c r="BK166" s="590"/>
      <c r="BL166" s="590"/>
      <c r="BM166" s="590"/>
      <c r="BN166" s="595"/>
      <c r="BO166" s="596"/>
      <c r="BP166" s="597"/>
      <c r="BQ166" s="597"/>
      <c r="BR166" s="597"/>
      <c r="BS166" s="598"/>
      <c r="BT166" s="605" t="s">
        <v>296</v>
      </c>
      <c r="BU166" s="606"/>
      <c r="BV166" s="606"/>
      <c r="BW166" s="606"/>
      <c r="BX166" s="607"/>
      <c r="BY166" s="606" t="s">
        <v>450</v>
      </c>
      <c r="BZ166" s="606"/>
      <c r="CA166" s="606"/>
      <c r="CB166" s="606"/>
      <c r="CC166" s="606"/>
      <c r="CD166" s="602"/>
      <c r="CE166" s="542"/>
      <c r="CF166" s="542"/>
      <c r="CG166" s="542"/>
      <c r="CH166" s="588"/>
      <c r="CI166" s="602"/>
      <c r="CJ166" s="542"/>
      <c r="CK166" s="542"/>
      <c r="CL166" s="542"/>
      <c r="CM166" s="603"/>
      <c r="CN166" s="542"/>
      <c r="CO166" s="542"/>
      <c r="CP166" s="542"/>
      <c r="CQ166" s="542"/>
      <c r="CR166" s="587"/>
      <c r="CS166" s="586"/>
      <c r="CT166" s="542"/>
      <c r="CU166" s="542"/>
      <c r="CV166" s="542"/>
      <c r="CW166" s="587"/>
    </row>
    <row r="167" spans="1:101" ht="18" customHeight="1">
      <c r="A167" s="559"/>
      <c r="B167" s="555"/>
      <c r="C167" s="555"/>
      <c r="D167" s="555"/>
      <c r="E167" s="558"/>
      <c r="F167" s="592"/>
      <c r="G167" s="593"/>
      <c r="H167" s="593"/>
      <c r="I167" s="593"/>
      <c r="J167" s="594"/>
      <c r="K167" s="555" t="s">
        <v>445</v>
      </c>
      <c r="L167" s="555"/>
      <c r="M167" s="555"/>
      <c r="N167" s="555"/>
      <c r="O167" s="556"/>
      <c r="P167" s="599"/>
      <c r="Q167" s="600"/>
      <c r="R167" s="600"/>
      <c r="S167" s="600"/>
      <c r="T167" s="601"/>
      <c r="U167" s="608"/>
      <c r="V167" s="609"/>
      <c r="W167" s="609"/>
      <c r="X167" s="609"/>
      <c r="Y167" s="610"/>
      <c r="Z167" s="609"/>
      <c r="AA167" s="609"/>
      <c r="AB167" s="609"/>
      <c r="AC167" s="609"/>
      <c r="AD167" s="609"/>
      <c r="AE167" s="557" t="s">
        <v>272</v>
      </c>
      <c r="AF167" s="555"/>
      <c r="AG167" s="555"/>
      <c r="AH167" s="555"/>
      <c r="AI167" s="558"/>
      <c r="AJ167" s="557"/>
      <c r="AK167" s="555"/>
      <c r="AL167" s="555"/>
      <c r="AM167" s="555"/>
      <c r="AN167" s="604"/>
      <c r="AO167" s="555" t="s">
        <v>352</v>
      </c>
      <c r="AP167" s="555"/>
      <c r="AQ167" s="555"/>
      <c r="AR167" s="555"/>
      <c r="AS167" s="555"/>
      <c r="AT167" s="559" t="s">
        <v>446</v>
      </c>
      <c r="AU167" s="555"/>
      <c r="AV167" s="555"/>
      <c r="AW167" s="555"/>
      <c r="AX167" s="556"/>
      <c r="AZ167" s="559"/>
      <c r="BA167" s="555"/>
      <c r="BB167" s="555"/>
      <c r="BC167" s="555"/>
      <c r="BD167" s="558"/>
      <c r="BE167" s="592"/>
      <c r="BF167" s="593"/>
      <c r="BG167" s="593"/>
      <c r="BH167" s="593"/>
      <c r="BI167" s="594"/>
      <c r="BJ167" s="555" t="s">
        <v>445</v>
      </c>
      <c r="BK167" s="555"/>
      <c r="BL167" s="555"/>
      <c r="BM167" s="555"/>
      <c r="BN167" s="556"/>
      <c r="BO167" s="599"/>
      <c r="BP167" s="600"/>
      <c r="BQ167" s="600"/>
      <c r="BR167" s="600"/>
      <c r="BS167" s="601"/>
      <c r="BT167" s="608"/>
      <c r="BU167" s="609"/>
      <c r="BV167" s="609"/>
      <c r="BW167" s="609"/>
      <c r="BX167" s="610"/>
      <c r="BY167" s="609"/>
      <c r="BZ167" s="609"/>
      <c r="CA167" s="609"/>
      <c r="CB167" s="609"/>
      <c r="CC167" s="609"/>
      <c r="CD167" s="557" t="s">
        <v>272</v>
      </c>
      <c r="CE167" s="555"/>
      <c r="CF167" s="555"/>
      <c r="CG167" s="555"/>
      <c r="CH167" s="558"/>
      <c r="CI167" s="557"/>
      <c r="CJ167" s="555"/>
      <c r="CK167" s="555"/>
      <c r="CL167" s="555"/>
      <c r="CM167" s="604"/>
      <c r="CN167" s="555" t="s">
        <v>352</v>
      </c>
      <c r="CO167" s="555"/>
      <c r="CP167" s="555"/>
      <c r="CQ167" s="555"/>
      <c r="CR167" s="555"/>
      <c r="CS167" s="559" t="s">
        <v>446</v>
      </c>
      <c r="CT167" s="555"/>
      <c r="CU167" s="555"/>
      <c r="CV167" s="555"/>
      <c r="CW167" s="556"/>
    </row>
    <row r="168" spans="1:101" s="142" customFormat="1">
      <c r="A168" s="560" t="s">
        <v>267</v>
      </c>
      <c r="B168" s="561"/>
      <c r="C168" s="561"/>
      <c r="D168" s="561"/>
      <c r="E168" s="562"/>
      <c r="F168" s="563" t="s">
        <v>267</v>
      </c>
      <c r="G168" s="561"/>
      <c r="H168" s="561"/>
      <c r="I168" s="561"/>
      <c r="J168" s="564"/>
      <c r="K168" s="561" t="s">
        <v>267</v>
      </c>
      <c r="L168" s="561"/>
      <c r="M168" s="561"/>
      <c r="N168" s="561"/>
      <c r="O168" s="565"/>
      <c r="P168" s="561" t="s">
        <v>267</v>
      </c>
      <c r="Q168" s="561"/>
      <c r="R168" s="561"/>
      <c r="S168" s="561"/>
      <c r="T168" s="561"/>
      <c r="U168" s="563" t="s">
        <v>267</v>
      </c>
      <c r="V168" s="561"/>
      <c r="W168" s="561"/>
      <c r="X168" s="561"/>
      <c r="Y168" s="562"/>
      <c r="Z168" s="561" t="s">
        <v>267</v>
      </c>
      <c r="AA168" s="561"/>
      <c r="AB168" s="561"/>
      <c r="AC168" s="561"/>
      <c r="AD168" s="561"/>
      <c r="AE168" s="563" t="s">
        <v>267</v>
      </c>
      <c r="AF168" s="561"/>
      <c r="AG168" s="561"/>
      <c r="AH168" s="561"/>
      <c r="AI168" s="562"/>
      <c r="AJ168" s="563" t="s">
        <v>267</v>
      </c>
      <c r="AK168" s="561"/>
      <c r="AL168" s="561"/>
      <c r="AM168" s="561"/>
      <c r="AN168" s="564"/>
      <c r="AO168" s="561" t="s">
        <v>267</v>
      </c>
      <c r="AP168" s="561"/>
      <c r="AQ168" s="561"/>
      <c r="AR168" s="561"/>
      <c r="AS168" s="561"/>
      <c r="AT168" s="560" t="s">
        <v>267</v>
      </c>
      <c r="AU168" s="561"/>
      <c r="AV168" s="561"/>
      <c r="AW168" s="561"/>
      <c r="AX168" s="565"/>
      <c r="AZ168" s="560" t="s">
        <v>267</v>
      </c>
      <c r="BA168" s="561"/>
      <c r="BB168" s="561"/>
      <c r="BC168" s="561"/>
      <c r="BD168" s="562"/>
      <c r="BE168" s="563" t="s">
        <v>267</v>
      </c>
      <c r="BF168" s="561"/>
      <c r="BG168" s="561"/>
      <c r="BH168" s="561"/>
      <c r="BI168" s="564"/>
      <c r="BJ168" s="561" t="s">
        <v>267</v>
      </c>
      <c r="BK168" s="561"/>
      <c r="BL168" s="561"/>
      <c r="BM168" s="561"/>
      <c r="BN168" s="565"/>
      <c r="BO168" s="561" t="s">
        <v>267</v>
      </c>
      <c r="BP168" s="561"/>
      <c r="BQ168" s="561"/>
      <c r="BR168" s="561"/>
      <c r="BS168" s="561"/>
      <c r="BT168" s="563" t="s">
        <v>267</v>
      </c>
      <c r="BU168" s="561"/>
      <c r="BV168" s="561"/>
      <c r="BW168" s="561"/>
      <c r="BX168" s="562"/>
      <c r="BY168" s="561" t="s">
        <v>267</v>
      </c>
      <c r="BZ168" s="561"/>
      <c r="CA168" s="561"/>
      <c r="CB168" s="561"/>
      <c r="CC168" s="561"/>
      <c r="CD168" s="563" t="s">
        <v>267</v>
      </c>
      <c r="CE168" s="561"/>
      <c r="CF168" s="561"/>
      <c r="CG168" s="561"/>
      <c r="CH168" s="562"/>
      <c r="CI168" s="563" t="s">
        <v>267</v>
      </c>
      <c r="CJ168" s="561"/>
      <c r="CK168" s="561"/>
      <c r="CL168" s="561"/>
      <c r="CM168" s="564"/>
      <c r="CN168" s="561" t="s">
        <v>267</v>
      </c>
      <c r="CO168" s="561"/>
      <c r="CP168" s="561"/>
      <c r="CQ168" s="561"/>
      <c r="CR168" s="561"/>
      <c r="CS168" s="560" t="s">
        <v>267</v>
      </c>
      <c r="CT168" s="561"/>
      <c r="CU168" s="561"/>
      <c r="CV168" s="561"/>
      <c r="CW168" s="565"/>
    </row>
    <row r="169" spans="1:101" ht="24.9" customHeight="1">
      <c r="A169" s="566">
        <f>'③細目表（提出）'!C25</f>
        <v>0</v>
      </c>
      <c r="B169" s="567"/>
      <c r="C169" s="567"/>
      <c r="D169" s="567"/>
      <c r="E169" s="568"/>
      <c r="F169" s="569">
        <f>'③細目表（提出）'!D25</f>
        <v>0</v>
      </c>
      <c r="G169" s="571"/>
      <c r="H169" s="571"/>
      <c r="I169" s="571"/>
      <c r="J169" s="577"/>
      <c r="K169" s="571">
        <f>A169+F169</f>
        <v>0</v>
      </c>
      <c r="L169" s="571"/>
      <c r="M169" s="571"/>
      <c r="N169" s="571"/>
      <c r="O169" s="578"/>
      <c r="P169" s="571" t="e">
        <f>'③細目表（提出）'!F25</f>
        <v>#DIV/0!</v>
      </c>
      <c r="Q169" s="571"/>
      <c r="R169" s="571"/>
      <c r="S169" s="571"/>
      <c r="T169" s="571"/>
      <c r="U169" s="569" t="e">
        <f>'③細目表（提出）'!G25</f>
        <v>#DIV/0!</v>
      </c>
      <c r="V169" s="571"/>
      <c r="W169" s="571"/>
      <c r="X169" s="571"/>
      <c r="Y169" s="579"/>
      <c r="Z169" s="571">
        <f>'③細目表（提出）'!H25</f>
        <v>0</v>
      </c>
      <c r="AA169" s="571"/>
      <c r="AB169" s="571"/>
      <c r="AC169" s="571"/>
      <c r="AD169" s="571"/>
      <c r="AE169" s="569" t="e">
        <f>P169-U169-Z169</f>
        <v>#DIV/0!</v>
      </c>
      <c r="AF169" s="571"/>
      <c r="AG169" s="571"/>
      <c r="AH169" s="571"/>
      <c r="AI169" s="579"/>
      <c r="AJ169" s="569">
        <f>'③細目表（提出）'!J25</f>
        <v>0</v>
      </c>
      <c r="AK169" s="571"/>
      <c r="AL169" s="571"/>
      <c r="AM169" s="571"/>
      <c r="AN169" s="577"/>
      <c r="AO169" s="571" t="e">
        <f>AE169+AJ169</f>
        <v>#DIV/0!</v>
      </c>
      <c r="AP169" s="571"/>
      <c r="AQ169" s="571"/>
      <c r="AR169" s="571"/>
      <c r="AS169" s="571"/>
      <c r="AT169" s="566" t="e">
        <f>K169-AO169</f>
        <v>#DIV/0!</v>
      </c>
      <c r="AU169" s="571"/>
      <c r="AV169" s="571"/>
      <c r="AW169" s="571"/>
      <c r="AX169" s="578"/>
      <c r="AZ169" s="566">
        <f>'③細目表（提出）'!C52</f>
        <v>0</v>
      </c>
      <c r="BA169" s="567"/>
      <c r="BB169" s="567"/>
      <c r="BC169" s="567"/>
      <c r="BD169" s="568"/>
      <c r="BE169" s="569">
        <f>'③細目表（提出）'!D52</f>
        <v>0</v>
      </c>
      <c r="BF169" s="571"/>
      <c r="BG169" s="571"/>
      <c r="BH169" s="571"/>
      <c r="BI169" s="577"/>
      <c r="BJ169" s="571">
        <f>AZ169+BE169</f>
        <v>0</v>
      </c>
      <c r="BK169" s="571"/>
      <c r="BL169" s="571"/>
      <c r="BM169" s="571"/>
      <c r="BN169" s="578"/>
      <c r="BO169" s="571" t="e">
        <f>'③細目表（提出）'!F52</f>
        <v>#DIV/0!</v>
      </c>
      <c r="BP169" s="571"/>
      <c r="BQ169" s="571"/>
      <c r="BR169" s="571"/>
      <c r="BS169" s="571"/>
      <c r="BT169" s="569" t="e">
        <f>'③細目表（提出）'!G52</f>
        <v>#DIV/0!</v>
      </c>
      <c r="BU169" s="571"/>
      <c r="BV169" s="571"/>
      <c r="BW169" s="571"/>
      <c r="BX169" s="579"/>
      <c r="BY169" s="571">
        <f>'③細目表（提出）'!H52</f>
        <v>0</v>
      </c>
      <c r="BZ169" s="571"/>
      <c r="CA169" s="571"/>
      <c r="CB169" s="571"/>
      <c r="CC169" s="571"/>
      <c r="CD169" s="569" t="e">
        <f>BO169-BT169-BY169</f>
        <v>#DIV/0!</v>
      </c>
      <c r="CE169" s="571"/>
      <c r="CF169" s="571"/>
      <c r="CG169" s="571"/>
      <c r="CH169" s="579"/>
      <c r="CI169" s="569">
        <f>'③細目表（提出）'!J52</f>
        <v>0</v>
      </c>
      <c r="CJ169" s="571"/>
      <c r="CK169" s="571"/>
      <c r="CL169" s="571"/>
      <c r="CM169" s="577"/>
      <c r="CN169" s="571" t="e">
        <f>CD169+CI169</f>
        <v>#DIV/0!</v>
      </c>
      <c r="CO169" s="571"/>
      <c r="CP169" s="571"/>
      <c r="CQ169" s="571"/>
      <c r="CR169" s="571"/>
      <c r="CS169" s="566" t="e">
        <f>BJ169-CN169</f>
        <v>#DIV/0!</v>
      </c>
      <c r="CT169" s="571"/>
      <c r="CU169" s="571"/>
      <c r="CV169" s="571"/>
      <c r="CW169" s="578"/>
    </row>
    <row r="170" spans="1:101">
      <c r="A170" s="185" t="s">
        <v>451</v>
      </c>
      <c r="B170" s="185"/>
      <c r="C170" s="185"/>
      <c r="D170" s="185"/>
      <c r="E170" s="185"/>
      <c r="F170" s="185"/>
      <c r="G170" s="185"/>
      <c r="H170" s="185"/>
      <c r="I170" s="185"/>
      <c r="J170" s="185"/>
      <c r="K170" s="185"/>
      <c r="L170" s="185"/>
      <c r="M170" s="185"/>
      <c r="N170" s="185"/>
      <c r="O170" s="185"/>
      <c r="P170" s="185"/>
      <c r="Q170" s="185"/>
      <c r="R170" s="185"/>
      <c r="S170" s="185"/>
      <c r="T170" s="185"/>
      <c r="U170" s="185"/>
      <c r="V170" s="185"/>
      <c r="W170" s="185"/>
      <c r="X170" s="185"/>
      <c r="Y170" s="185"/>
      <c r="Z170" s="185"/>
      <c r="AA170" s="185"/>
      <c r="AB170" s="185"/>
      <c r="AC170" s="185"/>
      <c r="AD170" s="185"/>
      <c r="AE170" s="185"/>
      <c r="AF170" s="185"/>
      <c r="AG170" s="185"/>
      <c r="AH170" s="185"/>
      <c r="AI170" s="185"/>
      <c r="AJ170" s="185"/>
      <c r="AK170" s="185"/>
      <c r="AL170" s="185"/>
      <c r="AM170" s="185"/>
      <c r="AN170" s="185"/>
      <c r="AO170" s="185"/>
      <c r="AP170" s="185"/>
      <c r="AQ170" s="185"/>
      <c r="AR170" s="185"/>
      <c r="AS170" s="185"/>
      <c r="AT170" s="185"/>
      <c r="AU170" s="185"/>
      <c r="AV170" s="185"/>
      <c r="AW170" s="185"/>
      <c r="AX170" s="185"/>
      <c r="AZ170" s="185" t="s">
        <v>451</v>
      </c>
      <c r="BA170" s="185"/>
      <c r="BB170" s="185"/>
      <c r="BC170" s="185"/>
      <c r="BD170" s="185"/>
      <c r="BE170" s="185"/>
      <c r="BF170" s="185"/>
      <c r="BG170" s="185"/>
      <c r="BH170" s="185"/>
      <c r="BI170" s="185"/>
      <c r="BJ170" s="185"/>
      <c r="BK170" s="185"/>
      <c r="BL170" s="185"/>
      <c r="BM170" s="185"/>
      <c r="BN170" s="185"/>
      <c r="BO170" s="185"/>
      <c r="BP170" s="185"/>
      <c r="BQ170" s="185"/>
      <c r="BR170" s="185"/>
      <c r="BS170" s="185"/>
      <c r="BT170" s="185"/>
      <c r="BU170" s="185"/>
      <c r="BV170" s="185"/>
      <c r="BW170" s="185"/>
      <c r="BX170" s="185"/>
      <c r="BY170" s="185"/>
      <c r="BZ170" s="185"/>
      <c r="CA170" s="185"/>
      <c r="CB170" s="185"/>
      <c r="CC170" s="185"/>
      <c r="CD170" s="185"/>
      <c r="CE170" s="185"/>
      <c r="CF170" s="185"/>
      <c r="CG170" s="185"/>
      <c r="CH170" s="185"/>
      <c r="CI170" s="185"/>
      <c r="CJ170" s="185"/>
      <c r="CK170" s="185"/>
      <c r="CL170" s="185"/>
      <c r="CM170" s="185"/>
      <c r="CN170" s="185"/>
      <c r="CO170" s="185"/>
      <c r="CP170" s="185"/>
      <c r="CQ170" s="185"/>
      <c r="CR170" s="185"/>
      <c r="CS170" s="185"/>
      <c r="CT170" s="185"/>
      <c r="CU170" s="185"/>
      <c r="CV170" s="185"/>
      <c r="CW170" s="185"/>
    </row>
    <row r="171" spans="1:101" ht="20.100000000000001" customHeight="1">
      <c r="A171" s="542" t="s">
        <v>232</v>
      </c>
      <c r="B171" s="542"/>
      <c r="C171" s="542"/>
      <c r="D171" s="542"/>
      <c r="E171" s="542"/>
      <c r="F171" s="542"/>
      <c r="G171" s="542"/>
      <c r="H171" s="542"/>
      <c r="I171" s="542"/>
      <c r="J171" s="542"/>
      <c r="K171" s="542"/>
      <c r="L171" s="542"/>
      <c r="M171" s="542"/>
      <c r="N171" s="542"/>
      <c r="O171" s="542"/>
      <c r="P171" s="542"/>
      <c r="Q171" s="542"/>
      <c r="R171" s="542"/>
      <c r="S171" s="542"/>
      <c r="T171" s="542"/>
      <c r="U171" s="542"/>
      <c r="V171" s="542"/>
      <c r="W171" s="542"/>
      <c r="X171" s="542"/>
      <c r="Y171" s="542"/>
      <c r="Z171" s="542"/>
      <c r="AA171" s="542"/>
      <c r="AB171" s="542"/>
      <c r="AC171" s="542"/>
      <c r="AD171" s="542"/>
      <c r="AE171" s="542"/>
      <c r="AF171" s="542"/>
      <c r="AG171" s="542"/>
      <c r="AH171" s="542"/>
      <c r="AI171" s="542"/>
      <c r="AJ171" s="542"/>
      <c r="AK171" s="542"/>
      <c r="AL171" s="542"/>
      <c r="AM171" s="542"/>
      <c r="AN171" s="542"/>
      <c r="AO171" s="542"/>
      <c r="AP171" s="542"/>
      <c r="AQ171" s="542"/>
      <c r="AR171" s="542"/>
      <c r="AS171" s="542"/>
      <c r="AT171" s="542"/>
      <c r="AU171" s="542"/>
      <c r="AV171" s="542"/>
      <c r="AW171" s="542"/>
      <c r="AX171" s="542"/>
      <c r="AZ171" s="542" t="s">
        <v>232</v>
      </c>
      <c r="BA171" s="542"/>
      <c r="BB171" s="542"/>
      <c r="BC171" s="542"/>
      <c r="BD171" s="542"/>
      <c r="BE171" s="542"/>
      <c r="BF171" s="542"/>
      <c r="BG171" s="542"/>
      <c r="BH171" s="542"/>
      <c r="BI171" s="542"/>
      <c r="BJ171" s="542"/>
      <c r="BK171" s="542"/>
      <c r="BL171" s="542"/>
      <c r="BM171" s="542"/>
      <c r="BN171" s="542"/>
      <c r="BO171" s="542"/>
      <c r="BP171" s="542"/>
      <c r="BQ171" s="542"/>
      <c r="BR171" s="542"/>
      <c r="BS171" s="542"/>
      <c r="BT171" s="542"/>
      <c r="BU171" s="542"/>
      <c r="BV171" s="542"/>
      <c r="BW171" s="542"/>
      <c r="BX171" s="542"/>
      <c r="BY171" s="542"/>
      <c r="BZ171" s="542"/>
      <c r="CA171" s="542"/>
      <c r="CB171" s="542"/>
      <c r="CC171" s="542"/>
      <c r="CD171" s="542"/>
      <c r="CE171" s="542"/>
      <c r="CF171" s="542"/>
      <c r="CG171" s="542"/>
      <c r="CH171" s="542"/>
      <c r="CI171" s="542"/>
      <c r="CJ171" s="542"/>
      <c r="CK171" s="542"/>
      <c r="CL171" s="542"/>
      <c r="CM171" s="542"/>
      <c r="CN171" s="542"/>
      <c r="CO171" s="542"/>
      <c r="CP171" s="542"/>
      <c r="CQ171" s="542"/>
      <c r="CR171" s="542"/>
      <c r="CS171" s="542"/>
      <c r="CT171" s="542"/>
      <c r="CU171" s="542"/>
      <c r="CV171" s="542"/>
      <c r="CW171" s="542"/>
    </row>
    <row r="172" spans="1:101" ht="20.100000000000001" customHeight="1">
      <c r="AK172" s="186" t="s">
        <v>126</v>
      </c>
      <c r="AL172" s="543" t="s">
        <v>159</v>
      </c>
      <c r="AM172" s="543"/>
      <c r="AN172" s="543"/>
      <c r="AO172" s="184" t="s">
        <v>138</v>
      </c>
      <c r="AP172" s="473" t="str">
        <f>$AP$2</f>
        <v>集落協定</v>
      </c>
      <c r="AQ172" s="473"/>
      <c r="AR172" s="473"/>
      <c r="AS172" s="473"/>
      <c r="AT172" s="473"/>
      <c r="AU172" s="473"/>
      <c r="AV172" s="473"/>
      <c r="AW172" s="473"/>
      <c r="AX172" s="141" t="s">
        <v>137</v>
      </c>
      <c r="CJ172" s="186" t="s">
        <v>126</v>
      </c>
      <c r="CK172" s="543" t="s">
        <v>159</v>
      </c>
      <c r="CL172" s="543"/>
      <c r="CM172" s="543"/>
      <c r="CN172" s="184" t="s">
        <v>138</v>
      </c>
      <c r="CO172" s="473" t="str">
        <f>$AP$2</f>
        <v>集落協定</v>
      </c>
      <c r="CP172" s="473"/>
      <c r="CQ172" s="473"/>
      <c r="CR172" s="473"/>
      <c r="CS172" s="473"/>
      <c r="CT172" s="473"/>
      <c r="CU172" s="473"/>
      <c r="CV172" s="473"/>
      <c r="CW172" s="141" t="s">
        <v>137</v>
      </c>
    </row>
    <row r="173" spans="1:101" ht="20.100000000000001" customHeight="1">
      <c r="AK173" s="186" t="s">
        <v>126</v>
      </c>
      <c r="AL173" s="544" t="s">
        <v>164</v>
      </c>
      <c r="AM173" s="544"/>
      <c r="AN173" s="544"/>
      <c r="AO173" s="544"/>
      <c r="AP173" s="544"/>
      <c r="AQ173" s="184" t="s">
        <v>135</v>
      </c>
      <c r="AR173" s="545">
        <f>②内訳!L25</f>
        <v>0</v>
      </c>
      <c r="AS173" s="545"/>
      <c r="AT173" s="545"/>
      <c r="AU173" s="545"/>
      <c r="AV173" s="545"/>
      <c r="AW173" s="545"/>
      <c r="AX173" s="141" t="s">
        <v>137</v>
      </c>
      <c r="CJ173" s="186" t="s">
        <v>126</v>
      </c>
      <c r="CK173" s="544" t="s">
        <v>164</v>
      </c>
      <c r="CL173" s="544"/>
      <c r="CM173" s="544"/>
      <c r="CN173" s="544"/>
      <c r="CO173" s="544"/>
      <c r="CP173" s="184" t="s">
        <v>135</v>
      </c>
      <c r="CQ173" s="545">
        <f>②内訳!L52</f>
        <v>0</v>
      </c>
      <c r="CR173" s="545"/>
      <c r="CS173" s="545"/>
      <c r="CT173" s="545"/>
      <c r="CU173" s="545"/>
      <c r="CV173" s="545"/>
      <c r="CW173" s="141" t="s">
        <v>137</v>
      </c>
    </row>
    <row r="174" spans="1:101" ht="18" customHeight="1">
      <c r="A174" s="546" t="s">
        <v>13</v>
      </c>
      <c r="B174" s="547"/>
      <c r="C174" s="547"/>
      <c r="D174" s="547"/>
      <c r="E174" s="547"/>
      <c r="F174" s="548" t="s">
        <v>21</v>
      </c>
      <c r="G174" s="547"/>
      <c r="H174" s="547"/>
      <c r="I174" s="547"/>
      <c r="J174" s="549"/>
      <c r="K174" s="547" t="s">
        <v>61</v>
      </c>
      <c r="L174" s="547"/>
      <c r="M174" s="547"/>
      <c r="N174" s="547"/>
      <c r="O174" s="550"/>
      <c r="P174" s="546" t="s">
        <v>313</v>
      </c>
      <c r="Q174" s="547"/>
      <c r="R174" s="547"/>
      <c r="S174" s="547"/>
      <c r="T174" s="547"/>
      <c r="U174" s="547"/>
      <c r="V174" s="547"/>
      <c r="W174" s="547"/>
      <c r="X174" s="547"/>
      <c r="Y174" s="547"/>
      <c r="Z174" s="547"/>
      <c r="AA174" s="547"/>
      <c r="AB174" s="547"/>
      <c r="AC174" s="547"/>
      <c r="AD174" s="551"/>
      <c r="AE174" s="548" t="s">
        <v>147</v>
      </c>
      <c r="AF174" s="547"/>
      <c r="AG174" s="547"/>
      <c r="AH174" s="547"/>
      <c r="AI174" s="551"/>
      <c r="AJ174" s="548" t="s">
        <v>436</v>
      </c>
      <c r="AK174" s="547"/>
      <c r="AL174" s="547"/>
      <c r="AM174" s="547"/>
      <c r="AN174" s="549"/>
      <c r="AO174" s="547" t="s">
        <v>289</v>
      </c>
      <c r="AP174" s="547"/>
      <c r="AQ174" s="547"/>
      <c r="AR174" s="547"/>
      <c r="AS174" s="547"/>
      <c r="AT174" s="523" t="s">
        <v>413</v>
      </c>
      <c r="AU174" s="584"/>
      <c r="AV174" s="584"/>
      <c r="AW174" s="584"/>
      <c r="AX174" s="585"/>
      <c r="AZ174" s="546" t="s">
        <v>13</v>
      </c>
      <c r="BA174" s="547"/>
      <c r="BB174" s="547"/>
      <c r="BC174" s="547"/>
      <c r="BD174" s="547"/>
      <c r="BE174" s="548" t="s">
        <v>21</v>
      </c>
      <c r="BF174" s="547"/>
      <c r="BG174" s="547"/>
      <c r="BH174" s="547"/>
      <c r="BI174" s="549"/>
      <c r="BJ174" s="547" t="s">
        <v>61</v>
      </c>
      <c r="BK174" s="547"/>
      <c r="BL174" s="547"/>
      <c r="BM174" s="547"/>
      <c r="BN174" s="550"/>
      <c r="BO174" s="546" t="s">
        <v>313</v>
      </c>
      <c r="BP174" s="547"/>
      <c r="BQ174" s="547"/>
      <c r="BR174" s="547"/>
      <c r="BS174" s="547"/>
      <c r="BT174" s="547"/>
      <c r="BU174" s="547"/>
      <c r="BV174" s="547"/>
      <c r="BW174" s="547"/>
      <c r="BX174" s="547"/>
      <c r="BY174" s="547"/>
      <c r="BZ174" s="547"/>
      <c r="CA174" s="547"/>
      <c r="CB174" s="547"/>
      <c r="CC174" s="551"/>
      <c r="CD174" s="548" t="s">
        <v>147</v>
      </c>
      <c r="CE174" s="547"/>
      <c r="CF174" s="547"/>
      <c r="CG174" s="547"/>
      <c r="CH174" s="551"/>
      <c r="CI174" s="548" t="s">
        <v>436</v>
      </c>
      <c r="CJ174" s="547"/>
      <c r="CK174" s="547"/>
      <c r="CL174" s="547"/>
      <c r="CM174" s="549"/>
      <c r="CN174" s="547" t="s">
        <v>289</v>
      </c>
      <c r="CO174" s="547"/>
      <c r="CP174" s="547"/>
      <c r="CQ174" s="547"/>
      <c r="CR174" s="547"/>
      <c r="CS174" s="523" t="s">
        <v>413</v>
      </c>
      <c r="CT174" s="584"/>
      <c r="CU174" s="584"/>
      <c r="CV174" s="584"/>
      <c r="CW174" s="585"/>
    </row>
    <row r="175" spans="1:101" ht="18" customHeight="1">
      <c r="A175" s="586" t="s">
        <v>256</v>
      </c>
      <c r="B175" s="542"/>
      <c r="C175" s="542"/>
      <c r="D175" s="542"/>
      <c r="E175" s="588"/>
      <c r="F175" s="589" t="s">
        <v>438</v>
      </c>
      <c r="G175" s="590"/>
      <c r="H175" s="590"/>
      <c r="I175" s="590"/>
      <c r="J175" s="591"/>
      <c r="K175" s="590" t="s">
        <v>115</v>
      </c>
      <c r="L175" s="590"/>
      <c r="M175" s="590"/>
      <c r="N175" s="590"/>
      <c r="O175" s="595"/>
      <c r="P175" s="596" t="s">
        <v>202</v>
      </c>
      <c r="Q175" s="597"/>
      <c r="R175" s="597"/>
      <c r="S175" s="597"/>
      <c r="T175" s="598"/>
      <c r="U175" s="552" t="s">
        <v>308</v>
      </c>
      <c r="V175" s="553"/>
      <c r="W175" s="553"/>
      <c r="X175" s="553"/>
      <c r="Y175" s="554"/>
      <c r="Z175" s="552" t="s">
        <v>348</v>
      </c>
      <c r="AA175" s="553"/>
      <c r="AB175" s="553"/>
      <c r="AC175" s="553"/>
      <c r="AD175" s="554"/>
      <c r="AE175" s="602" t="s">
        <v>442</v>
      </c>
      <c r="AF175" s="542"/>
      <c r="AG175" s="542"/>
      <c r="AH175" s="542"/>
      <c r="AI175" s="588"/>
      <c r="AJ175" s="602" t="s">
        <v>449</v>
      </c>
      <c r="AK175" s="542"/>
      <c r="AL175" s="542"/>
      <c r="AM175" s="542"/>
      <c r="AN175" s="603"/>
      <c r="AO175" s="542" t="s">
        <v>117</v>
      </c>
      <c r="AP175" s="542"/>
      <c r="AQ175" s="542"/>
      <c r="AR175" s="542"/>
      <c r="AS175" s="587"/>
      <c r="AT175" s="586"/>
      <c r="AU175" s="542"/>
      <c r="AV175" s="542"/>
      <c r="AW175" s="542"/>
      <c r="AX175" s="587"/>
      <c r="AZ175" s="586" t="s">
        <v>256</v>
      </c>
      <c r="BA175" s="542"/>
      <c r="BB175" s="542"/>
      <c r="BC175" s="542"/>
      <c r="BD175" s="588"/>
      <c r="BE175" s="589" t="s">
        <v>438</v>
      </c>
      <c r="BF175" s="590"/>
      <c r="BG175" s="590"/>
      <c r="BH175" s="590"/>
      <c r="BI175" s="591"/>
      <c r="BJ175" s="590" t="s">
        <v>115</v>
      </c>
      <c r="BK175" s="590"/>
      <c r="BL175" s="590"/>
      <c r="BM175" s="590"/>
      <c r="BN175" s="595"/>
      <c r="BO175" s="596" t="s">
        <v>202</v>
      </c>
      <c r="BP175" s="597"/>
      <c r="BQ175" s="597"/>
      <c r="BR175" s="597"/>
      <c r="BS175" s="598"/>
      <c r="BT175" s="552" t="s">
        <v>308</v>
      </c>
      <c r="BU175" s="553"/>
      <c r="BV175" s="553"/>
      <c r="BW175" s="553"/>
      <c r="BX175" s="554"/>
      <c r="BY175" s="552" t="s">
        <v>348</v>
      </c>
      <c r="BZ175" s="553"/>
      <c r="CA175" s="553"/>
      <c r="CB175" s="553"/>
      <c r="CC175" s="554"/>
      <c r="CD175" s="602" t="s">
        <v>442</v>
      </c>
      <c r="CE175" s="542"/>
      <c r="CF175" s="542"/>
      <c r="CG175" s="542"/>
      <c r="CH175" s="588"/>
      <c r="CI175" s="602" t="s">
        <v>449</v>
      </c>
      <c r="CJ175" s="542"/>
      <c r="CK175" s="542"/>
      <c r="CL175" s="542"/>
      <c r="CM175" s="603"/>
      <c r="CN175" s="542" t="s">
        <v>117</v>
      </c>
      <c r="CO175" s="542"/>
      <c r="CP175" s="542"/>
      <c r="CQ175" s="542"/>
      <c r="CR175" s="587"/>
      <c r="CS175" s="586"/>
      <c r="CT175" s="542"/>
      <c r="CU175" s="542"/>
      <c r="CV175" s="542"/>
      <c r="CW175" s="587"/>
    </row>
    <row r="176" spans="1:101" ht="18" customHeight="1">
      <c r="A176" s="586"/>
      <c r="B176" s="542"/>
      <c r="C176" s="542"/>
      <c r="D176" s="542"/>
      <c r="E176" s="588"/>
      <c r="F176" s="589"/>
      <c r="G176" s="590"/>
      <c r="H176" s="590"/>
      <c r="I176" s="590"/>
      <c r="J176" s="591"/>
      <c r="K176" s="590"/>
      <c r="L176" s="590"/>
      <c r="M176" s="590"/>
      <c r="N176" s="590"/>
      <c r="O176" s="595"/>
      <c r="P176" s="596"/>
      <c r="Q176" s="597"/>
      <c r="R176" s="597"/>
      <c r="S176" s="597"/>
      <c r="T176" s="598"/>
      <c r="U176" s="605" t="s">
        <v>296</v>
      </c>
      <c r="V176" s="606"/>
      <c r="W176" s="606"/>
      <c r="X176" s="606"/>
      <c r="Y176" s="607"/>
      <c r="Z176" s="606" t="s">
        <v>450</v>
      </c>
      <c r="AA176" s="606"/>
      <c r="AB176" s="606"/>
      <c r="AC176" s="606"/>
      <c r="AD176" s="606"/>
      <c r="AE176" s="602"/>
      <c r="AF176" s="542"/>
      <c r="AG176" s="542"/>
      <c r="AH176" s="542"/>
      <c r="AI176" s="588"/>
      <c r="AJ176" s="602"/>
      <c r="AK176" s="542"/>
      <c r="AL176" s="542"/>
      <c r="AM176" s="542"/>
      <c r="AN176" s="603"/>
      <c r="AO176" s="542"/>
      <c r="AP176" s="542"/>
      <c r="AQ176" s="542"/>
      <c r="AR176" s="542"/>
      <c r="AS176" s="587"/>
      <c r="AT176" s="586"/>
      <c r="AU176" s="542"/>
      <c r="AV176" s="542"/>
      <c r="AW176" s="542"/>
      <c r="AX176" s="587"/>
      <c r="AZ176" s="586"/>
      <c r="BA176" s="542"/>
      <c r="BB176" s="542"/>
      <c r="BC176" s="542"/>
      <c r="BD176" s="588"/>
      <c r="BE176" s="589"/>
      <c r="BF176" s="590"/>
      <c r="BG176" s="590"/>
      <c r="BH176" s="590"/>
      <c r="BI176" s="591"/>
      <c r="BJ176" s="590"/>
      <c r="BK176" s="590"/>
      <c r="BL176" s="590"/>
      <c r="BM176" s="590"/>
      <c r="BN176" s="595"/>
      <c r="BO176" s="596"/>
      <c r="BP176" s="597"/>
      <c r="BQ176" s="597"/>
      <c r="BR176" s="597"/>
      <c r="BS176" s="598"/>
      <c r="BT176" s="605" t="s">
        <v>296</v>
      </c>
      <c r="BU176" s="606"/>
      <c r="BV176" s="606"/>
      <c r="BW176" s="606"/>
      <c r="BX176" s="607"/>
      <c r="BY176" s="606" t="s">
        <v>450</v>
      </c>
      <c r="BZ176" s="606"/>
      <c r="CA176" s="606"/>
      <c r="CB176" s="606"/>
      <c r="CC176" s="606"/>
      <c r="CD176" s="602"/>
      <c r="CE176" s="542"/>
      <c r="CF176" s="542"/>
      <c r="CG176" s="542"/>
      <c r="CH176" s="588"/>
      <c r="CI176" s="602"/>
      <c r="CJ176" s="542"/>
      <c r="CK176" s="542"/>
      <c r="CL176" s="542"/>
      <c r="CM176" s="603"/>
      <c r="CN176" s="542"/>
      <c r="CO176" s="542"/>
      <c r="CP176" s="542"/>
      <c r="CQ176" s="542"/>
      <c r="CR176" s="587"/>
      <c r="CS176" s="586"/>
      <c r="CT176" s="542"/>
      <c r="CU176" s="542"/>
      <c r="CV176" s="542"/>
      <c r="CW176" s="587"/>
    </row>
    <row r="177" spans="1:101" ht="18" customHeight="1">
      <c r="A177" s="559"/>
      <c r="B177" s="555"/>
      <c r="C177" s="555"/>
      <c r="D177" s="555"/>
      <c r="E177" s="558"/>
      <c r="F177" s="592"/>
      <c r="G177" s="593"/>
      <c r="H177" s="593"/>
      <c r="I177" s="593"/>
      <c r="J177" s="594"/>
      <c r="K177" s="555" t="s">
        <v>445</v>
      </c>
      <c r="L177" s="555"/>
      <c r="M177" s="555"/>
      <c r="N177" s="555"/>
      <c r="O177" s="556"/>
      <c r="P177" s="599"/>
      <c r="Q177" s="600"/>
      <c r="R177" s="600"/>
      <c r="S177" s="600"/>
      <c r="T177" s="601"/>
      <c r="U177" s="608"/>
      <c r="V177" s="609"/>
      <c r="W177" s="609"/>
      <c r="X177" s="609"/>
      <c r="Y177" s="610"/>
      <c r="Z177" s="609"/>
      <c r="AA177" s="609"/>
      <c r="AB177" s="609"/>
      <c r="AC177" s="609"/>
      <c r="AD177" s="609"/>
      <c r="AE177" s="557" t="s">
        <v>272</v>
      </c>
      <c r="AF177" s="555"/>
      <c r="AG177" s="555"/>
      <c r="AH177" s="555"/>
      <c r="AI177" s="558"/>
      <c r="AJ177" s="557"/>
      <c r="AK177" s="555"/>
      <c r="AL177" s="555"/>
      <c r="AM177" s="555"/>
      <c r="AN177" s="604"/>
      <c r="AO177" s="555" t="s">
        <v>352</v>
      </c>
      <c r="AP177" s="555"/>
      <c r="AQ177" s="555"/>
      <c r="AR177" s="555"/>
      <c r="AS177" s="555"/>
      <c r="AT177" s="559" t="s">
        <v>446</v>
      </c>
      <c r="AU177" s="555"/>
      <c r="AV177" s="555"/>
      <c r="AW177" s="555"/>
      <c r="AX177" s="556"/>
      <c r="AZ177" s="559"/>
      <c r="BA177" s="555"/>
      <c r="BB177" s="555"/>
      <c r="BC177" s="555"/>
      <c r="BD177" s="558"/>
      <c r="BE177" s="592"/>
      <c r="BF177" s="593"/>
      <c r="BG177" s="593"/>
      <c r="BH177" s="593"/>
      <c r="BI177" s="594"/>
      <c r="BJ177" s="555" t="s">
        <v>445</v>
      </c>
      <c r="BK177" s="555"/>
      <c r="BL177" s="555"/>
      <c r="BM177" s="555"/>
      <c r="BN177" s="556"/>
      <c r="BO177" s="599"/>
      <c r="BP177" s="600"/>
      <c r="BQ177" s="600"/>
      <c r="BR177" s="600"/>
      <c r="BS177" s="601"/>
      <c r="BT177" s="608"/>
      <c r="BU177" s="609"/>
      <c r="BV177" s="609"/>
      <c r="BW177" s="609"/>
      <c r="BX177" s="610"/>
      <c r="BY177" s="609"/>
      <c r="BZ177" s="609"/>
      <c r="CA177" s="609"/>
      <c r="CB177" s="609"/>
      <c r="CC177" s="609"/>
      <c r="CD177" s="557" t="s">
        <v>272</v>
      </c>
      <c r="CE177" s="555"/>
      <c r="CF177" s="555"/>
      <c r="CG177" s="555"/>
      <c r="CH177" s="558"/>
      <c r="CI177" s="557"/>
      <c r="CJ177" s="555"/>
      <c r="CK177" s="555"/>
      <c r="CL177" s="555"/>
      <c r="CM177" s="604"/>
      <c r="CN177" s="555" t="s">
        <v>352</v>
      </c>
      <c r="CO177" s="555"/>
      <c r="CP177" s="555"/>
      <c r="CQ177" s="555"/>
      <c r="CR177" s="555"/>
      <c r="CS177" s="559" t="s">
        <v>446</v>
      </c>
      <c r="CT177" s="555"/>
      <c r="CU177" s="555"/>
      <c r="CV177" s="555"/>
      <c r="CW177" s="556"/>
    </row>
    <row r="178" spans="1:101" s="142" customFormat="1">
      <c r="A178" s="560" t="s">
        <v>267</v>
      </c>
      <c r="B178" s="561"/>
      <c r="C178" s="561"/>
      <c r="D178" s="561"/>
      <c r="E178" s="562"/>
      <c r="F178" s="563" t="s">
        <v>267</v>
      </c>
      <c r="G178" s="561"/>
      <c r="H178" s="561"/>
      <c r="I178" s="561"/>
      <c r="J178" s="564"/>
      <c r="K178" s="561" t="s">
        <v>267</v>
      </c>
      <c r="L178" s="561"/>
      <c r="M178" s="561"/>
      <c r="N178" s="561"/>
      <c r="O178" s="565"/>
      <c r="P178" s="561" t="s">
        <v>267</v>
      </c>
      <c r="Q178" s="561"/>
      <c r="R178" s="561"/>
      <c r="S178" s="561"/>
      <c r="T178" s="561"/>
      <c r="U178" s="563" t="s">
        <v>267</v>
      </c>
      <c r="V178" s="561"/>
      <c r="W178" s="561"/>
      <c r="X178" s="561"/>
      <c r="Y178" s="562"/>
      <c r="Z178" s="561" t="s">
        <v>267</v>
      </c>
      <c r="AA178" s="561"/>
      <c r="AB178" s="561"/>
      <c r="AC178" s="561"/>
      <c r="AD178" s="561"/>
      <c r="AE178" s="563" t="s">
        <v>267</v>
      </c>
      <c r="AF178" s="561"/>
      <c r="AG178" s="561"/>
      <c r="AH178" s="561"/>
      <c r="AI178" s="562"/>
      <c r="AJ178" s="563" t="s">
        <v>267</v>
      </c>
      <c r="AK178" s="561"/>
      <c r="AL178" s="561"/>
      <c r="AM178" s="561"/>
      <c r="AN178" s="564"/>
      <c r="AO178" s="561" t="s">
        <v>267</v>
      </c>
      <c r="AP178" s="561"/>
      <c r="AQ178" s="561"/>
      <c r="AR178" s="561"/>
      <c r="AS178" s="561"/>
      <c r="AT178" s="560" t="s">
        <v>267</v>
      </c>
      <c r="AU178" s="561"/>
      <c r="AV178" s="561"/>
      <c r="AW178" s="561"/>
      <c r="AX178" s="565"/>
      <c r="AZ178" s="560" t="s">
        <v>267</v>
      </c>
      <c r="BA178" s="561"/>
      <c r="BB178" s="561"/>
      <c r="BC178" s="561"/>
      <c r="BD178" s="562"/>
      <c r="BE178" s="563" t="s">
        <v>267</v>
      </c>
      <c r="BF178" s="561"/>
      <c r="BG178" s="561"/>
      <c r="BH178" s="561"/>
      <c r="BI178" s="564"/>
      <c r="BJ178" s="561" t="s">
        <v>267</v>
      </c>
      <c r="BK178" s="561"/>
      <c r="BL178" s="561"/>
      <c r="BM178" s="561"/>
      <c r="BN178" s="565"/>
      <c r="BO178" s="561" t="s">
        <v>267</v>
      </c>
      <c r="BP178" s="561"/>
      <c r="BQ178" s="561"/>
      <c r="BR178" s="561"/>
      <c r="BS178" s="561"/>
      <c r="BT178" s="563" t="s">
        <v>267</v>
      </c>
      <c r="BU178" s="561"/>
      <c r="BV178" s="561"/>
      <c r="BW178" s="561"/>
      <c r="BX178" s="562"/>
      <c r="BY178" s="561" t="s">
        <v>267</v>
      </c>
      <c r="BZ178" s="561"/>
      <c r="CA178" s="561"/>
      <c r="CB178" s="561"/>
      <c r="CC178" s="561"/>
      <c r="CD178" s="563" t="s">
        <v>267</v>
      </c>
      <c r="CE178" s="561"/>
      <c r="CF178" s="561"/>
      <c r="CG178" s="561"/>
      <c r="CH178" s="562"/>
      <c r="CI178" s="563" t="s">
        <v>267</v>
      </c>
      <c r="CJ178" s="561"/>
      <c r="CK178" s="561"/>
      <c r="CL178" s="561"/>
      <c r="CM178" s="564"/>
      <c r="CN178" s="561" t="s">
        <v>267</v>
      </c>
      <c r="CO178" s="561"/>
      <c r="CP178" s="561"/>
      <c r="CQ178" s="561"/>
      <c r="CR178" s="561"/>
      <c r="CS178" s="560" t="s">
        <v>267</v>
      </c>
      <c r="CT178" s="561"/>
      <c r="CU178" s="561"/>
      <c r="CV178" s="561"/>
      <c r="CW178" s="565"/>
    </row>
    <row r="179" spans="1:101" ht="24.9" customHeight="1">
      <c r="A179" s="566">
        <f>'③細目表（提出）'!C26</f>
        <v>0</v>
      </c>
      <c r="B179" s="567"/>
      <c r="C179" s="567"/>
      <c r="D179" s="567"/>
      <c r="E179" s="568"/>
      <c r="F179" s="569">
        <f>'③細目表（提出）'!D26</f>
        <v>0</v>
      </c>
      <c r="G179" s="571"/>
      <c r="H179" s="571"/>
      <c r="I179" s="571"/>
      <c r="J179" s="577"/>
      <c r="K179" s="571">
        <f>A179+F179</f>
        <v>0</v>
      </c>
      <c r="L179" s="571"/>
      <c r="M179" s="571"/>
      <c r="N179" s="571"/>
      <c r="O179" s="578"/>
      <c r="P179" s="571" t="e">
        <f>'③細目表（提出）'!F26</f>
        <v>#DIV/0!</v>
      </c>
      <c r="Q179" s="571"/>
      <c r="R179" s="571"/>
      <c r="S179" s="571"/>
      <c r="T179" s="571"/>
      <c r="U179" s="569" t="e">
        <f>'③細目表（提出）'!G26</f>
        <v>#DIV/0!</v>
      </c>
      <c r="V179" s="571"/>
      <c r="W179" s="571"/>
      <c r="X179" s="571"/>
      <c r="Y179" s="579"/>
      <c r="Z179" s="571">
        <f>'③細目表（提出）'!H26</f>
        <v>0</v>
      </c>
      <c r="AA179" s="571"/>
      <c r="AB179" s="571"/>
      <c r="AC179" s="571"/>
      <c r="AD179" s="571"/>
      <c r="AE179" s="569" t="e">
        <f>P179-U179-Z179</f>
        <v>#DIV/0!</v>
      </c>
      <c r="AF179" s="571"/>
      <c r="AG179" s="571"/>
      <c r="AH179" s="571"/>
      <c r="AI179" s="579"/>
      <c r="AJ179" s="569">
        <f>'③細目表（提出）'!J26</f>
        <v>0</v>
      </c>
      <c r="AK179" s="571"/>
      <c r="AL179" s="571"/>
      <c r="AM179" s="571"/>
      <c r="AN179" s="577"/>
      <c r="AO179" s="571" t="e">
        <f>AE179+AJ179</f>
        <v>#DIV/0!</v>
      </c>
      <c r="AP179" s="571"/>
      <c r="AQ179" s="571"/>
      <c r="AR179" s="571"/>
      <c r="AS179" s="571"/>
      <c r="AT179" s="566" t="e">
        <f>K179-AO179</f>
        <v>#DIV/0!</v>
      </c>
      <c r="AU179" s="571"/>
      <c r="AV179" s="571"/>
      <c r="AW179" s="571"/>
      <c r="AX179" s="578"/>
      <c r="AZ179" s="566">
        <f>'③細目表（提出）'!C53</f>
        <v>0</v>
      </c>
      <c r="BA179" s="567"/>
      <c r="BB179" s="567"/>
      <c r="BC179" s="567"/>
      <c r="BD179" s="568"/>
      <c r="BE179" s="569">
        <f>'③細目表（提出）'!D53</f>
        <v>0</v>
      </c>
      <c r="BF179" s="571"/>
      <c r="BG179" s="571"/>
      <c r="BH179" s="571"/>
      <c r="BI179" s="577"/>
      <c r="BJ179" s="571">
        <f>AZ179+BE179</f>
        <v>0</v>
      </c>
      <c r="BK179" s="571"/>
      <c r="BL179" s="571"/>
      <c r="BM179" s="571"/>
      <c r="BN179" s="578"/>
      <c r="BO179" s="571" t="e">
        <f>'③細目表（提出）'!F53</f>
        <v>#DIV/0!</v>
      </c>
      <c r="BP179" s="571"/>
      <c r="BQ179" s="571"/>
      <c r="BR179" s="571"/>
      <c r="BS179" s="571"/>
      <c r="BT179" s="569" t="e">
        <f>'③細目表（提出）'!G53</f>
        <v>#DIV/0!</v>
      </c>
      <c r="BU179" s="571"/>
      <c r="BV179" s="571"/>
      <c r="BW179" s="571"/>
      <c r="BX179" s="579"/>
      <c r="BY179" s="571">
        <f>'③細目表（提出）'!H53</f>
        <v>0</v>
      </c>
      <c r="BZ179" s="571"/>
      <c r="CA179" s="571"/>
      <c r="CB179" s="571"/>
      <c r="CC179" s="571"/>
      <c r="CD179" s="569" t="e">
        <f>BO179-BT179-BY179</f>
        <v>#DIV/0!</v>
      </c>
      <c r="CE179" s="571"/>
      <c r="CF179" s="571"/>
      <c r="CG179" s="571"/>
      <c r="CH179" s="579"/>
      <c r="CI179" s="569">
        <f>'③細目表（提出）'!J53</f>
        <v>0</v>
      </c>
      <c r="CJ179" s="571"/>
      <c r="CK179" s="571"/>
      <c r="CL179" s="571"/>
      <c r="CM179" s="577"/>
      <c r="CN179" s="571" t="e">
        <f>CD179+CI179</f>
        <v>#DIV/0!</v>
      </c>
      <c r="CO179" s="571"/>
      <c r="CP179" s="571"/>
      <c r="CQ179" s="571"/>
      <c r="CR179" s="571"/>
      <c r="CS179" s="566" t="e">
        <f>BJ179-CN179</f>
        <v>#DIV/0!</v>
      </c>
      <c r="CT179" s="571"/>
      <c r="CU179" s="571"/>
      <c r="CV179" s="571"/>
      <c r="CW179" s="578"/>
    </row>
    <row r="180" spans="1:101">
      <c r="A180" s="185" t="s">
        <v>451</v>
      </c>
      <c r="B180" s="185"/>
      <c r="C180" s="185"/>
      <c r="D180" s="185"/>
      <c r="E180" s="185"/>
      <c r="F180" s="185"/>
      <c r="G180" s="185"/>
      <c r="H180" s="185"/>
      <c r="I180" s="185"/>
      <c r="J180" s="185"/>
      <c r="K180" s="185"/>
      <c r="L180" s="185"/>
      <c r="M180" s="185"/>
      <c r="N180" s="185"/>
      <c r="O180" s="185"/>
      <c r="P180" s="185"/>
      <c r="Q180" s="185"/>
      <c r="R180" s="185"/>
      <c r="S180" s="185"/>
      <c r="T180" s="185"/>
      <c r="U180" s="185"/>
      <c r="V180" s="185"/>
      <c r="W180" s="185"/>
      <c r="X180" s="185"/>
      <c r="Y180" s="185"/>
      <c r="Z180" s="185"/>
      <c r="AA180" s="185"/>
      <c r="AB180" s="185"/>
      <c r="AC180" s="185"/>
      <c r="AD180" s="185"/>
      <c r="AE180" s="185"/>
      <c r="AF180" s="185"/>
      <c r="AG180" s="185"/>
      <c r="AH180" s="185"/>
      <c r="AI180" s="185"/>
      <c r="AJ180" s="185"/>
      <c r="AK180" s="185"/>
      <c r="AL180" s="185"/>
      <c r="AM180" s="185"/>
      <c r="AN180" s="185"/>
      <c r="AO180" s="185"/>
      <c r="AP180" s="185"/>
      <c r="AQ180" s="185"/>
      <c r="AR180" s="185"/>
      <c r="AS180" s="185"/>
      <c r="AT180" s="185"/>
      <c r="AU180" s="185"/>
      <c r="AV180" s="185"/>
      <c r="AW180" s="185"/>
      <c r="AX180" s="185"/>
      <c r="AZ180" s="185" t="s">
        <v>451</v>
      </c>
      <c r="BA180" s="185"/>
      <c r="BB180" s="185"/>
      <c r="BC180" s="185"/>
      <c r="BD180" s="185"/>
      <c r="BE180" s="185"/>
      <c r="BF180" s="185"/>
      <c r="BG180" s="185"/>
      <c r="BH180" s="185"/>
      <c r="BI180" s="185"/>
      <c r="BJ180" s="185"/>
      <c r="BK180" s="185"/>
      <c r="BL180" s="185"/>
      <c r="BM180" s="185"/>
      <c r="BN180" s="185"/>
      <c r="BO180" s="185"/>
      <c r="BP180" s="185"/>
      <c r="BQ180" s="185"/>
      <c r="BR180" s="185"/>
      <c r="BS180" s="185"/>
      <c r="BT180" s="185"/>
      <c r="BU180" s="185"/>
      <c r="BV180" s="185"/>
      <c r="BW180" s="185"/>
      <c r="BX180" s="185"/>
      <c r="BY180" s="185"/>
      <c r="BZ180" s="185"/>
      <c r="CA180" s="185"/>
      <c r="CB180" s="185"/>
      <c r="CC180" s="185"/>
      <c r="CD180" s="185"/>
      <c r="CE180" s="185"/>
      <c r="CF180" s="185"/>
      <c r="CG180" s="185"/>
      <c r="CH180" s="185"/>
      <c r="CI180" s="185"/>
      <c r="CJ180" s="185"/>
      <c r="CK180" s="185"/>
      <c r="CL180" s="185"/>
      <c r="CM180" s="185"/>
      <c r="CN180" s="185"/>
      <c r="CO180" s="185"/>
      <c r="CP180" s="185"/>
      <c r="CQ180" s="185"/>
      <c r="CR180" s="185"/>
      <c r="CS180" s="185"/>
      <c r="CT180" s="185"/>
      <c r="CU180" s="185"/>
      <c r="CV180" s="185"/>
      <c r="CW180" s="185"/>
    </row>
    <row r="181" spans="1:101" ht="20.100000000000001" customHeight="1">
      <c r="A181" s="542" t="s">
        <v>232</v>
      </c>
      <c r="B181" s="542"/>
      <c r="C181" s="542"/>
      <c r="D181" s="542"/>
      <c r="E181" s="542"/>
      <c r="F181" s="542"/>
      <c r="G181" s="542"/>
      <c r="H181" s="542"/>
      <c r="I181" s="542"/>
      <c r="J181" s="542"/>
      <c r="K181" s="542"/>
      <c r="L181" s="542"/>
      <c r="M181" s="542"/>
      <c r="N181" s="542"/>
      <c r="O181" s="542"/>
      <c r="P181" s="542"/>
      <c r="Q181" s="542"/>
      <c r="R181" s="542"/>
      <c r="S181" s="542"/>
      <c r="T181" s="542"/>
      <c r="U181" s="542"/>
      <c r="V181" s="542"/>
      <c r="W181" s="542"/>
      <c r="X181" s="542"/>
      <c r="Y181" s="542"/>
      <c r="Z181" s="542"/>
      <c r="AA181" s="542"/>
      <c r="AB181" s="542"/>
      <c r="AC181" s="542"/>
      <c r="AD181" s="542"/>
      <c r="AE181" s="542"/>
      <c r="AF181" s="542"/>
      <c r="AG181" s="542"/>
      <c r="AH181" s="542"/>
      <c r="AI181" s="542"/>
      <c r="AJ181" s="542"/>
      <c r="AK181" s="542"/>
      <c r="AL181" s="542"/>
      <c r="AM181" s="542"/>
      <c r="AN181" s="542"/>
      <c r="AO181" s="542"/>
      <c r="AP181" s="542"/>
      <c r="AQ181" s="542"/>
      <c r="AR181" s="542"/>
      <c r="AS181" s="542"/>
      <c r="AT181" s="542"/>
      <c r="AU181" s="542"/>
      <c r="AV181" s="542"/>
      <c r="AW181" s="542"/>
      <c r="AX181" s="542"/>
    </row>
    <row r="182" spans="1:101" ht="20.100000000000001" customHeight="1">
      <c r="AK182" s="186" t="s">
        <v>126</v>
      </c>
      <c r="AL182" s="543" t="s">
        <v>159</v>
      </c>
      <c r="AM182" s="543"/>
      <c r="AN182" s="543"/>
      <c r="AO182" s="184" t="s">
        <v>138</v>
      </c>
      <c r="AP182" s="473" t="str">
        <f>$AP$2</f>
        <v>集落協定</v>
      </c>
      <c r="AQ182" s="473"/>
      <c r="AR182" s="473"/>
      <c r="AS182" s="473"/>
      <c r="AT182" s="473"/>
      <c r="AU182" s="473"/>
      <c r="AV182" s="473"/>
      <c r="AW182" s="473"/>
      <c r="AX182" s="141" t="s">
        <v>137</v>
      </c>
    </row>
    <row r="183" spans="1:101" ht="20.100000000000001" customHeight="1">
      <c r="AK183" s="186" t="s">
        <v>126</v>
      </c>
      <c r="AL183" s="544" t="s">
        <v>164</v>
      </c>
      <c r="AM183" s="544"/>
      <c r="AN183" s="544"/>
      <c r="AO183" s="544"/>
      <c r="AP183" s="544"/>
      <c r="AQ183" s="184" t="s">
        <v>135</v>
      </c>
      <c r="AR183" s="545">
        <f>②内訳!L26</f>
        <v>0</v>
      </c>
      <c r="AS183" s="545"/>
      <c r="AT183" s="545"/>
      <c r="AU183" s="545"/>
      <c r="AV183" s="545"/>
      <c r="AW183" s="545"/>
      <c r="AX183" s="141" t="s">
        <v>137</v>
      </c>
    </row>
    <row r="184" spans="1:101" ht="18" customHeight="1">
      <c r="A184" s="546" t="s">
        <v>13</v>
      </c>
      <c r="B184" s="547"/>
      <c r="C184" s="547"/>
      <c r="D184" s="547"/>
      <c r="E184" s="547"/>
      <c r="F184" s="548" t="s">
        <v>21</v>
      </c>
      <c r="G184" s="547"/>
      <c r="H184" s="547"/>
      <c r="I184" s="547"/>
      <c r="J184" s="549"/>
      <c r="K184" s="547" t="s">
        <v>61</v>
      </c>
      <c r="L184" s="547"/>
      <c r="M184" s="547"/>
      <c r="N184" s="547"/>
      <c r="O184" s="550"/>
      <c r="P184" s="546" t="s">
        <v>313</v>
      </c>
      <c r="Q184" s="547"/>
      <c r="R184" s="547"/>
      <c r="S184" s="547"/>
      <c r="T184" s="547"/>
      <c r="U184" s="547"/>
      <c r="V184" s="547"/>
      <c r="W184" s="547"/>
      <c r="X184" s="547"/>
      <c r="Y184" s="547"/>
      <c r="Z184" s="547"/>
      <c r="AA184" s="547"/>
      <c r="AB184" s="547"/>
      <c r="AC184" s="547"/>
      <c r="AD184" s="551"/>
      <c r="AE184" s="548" t="s">
        <v>147</v>
      </c>
      <c r="AF184" s="547"/>
      <c r="AG184" s="547"/>
      <c r="AH184" s="547"/>
      <c r="AI184" s="551"/>
      <c r="AJ184" s="548" t="s">
        <v>436</v>
      </c>
      <c r="AK184" s="547"/>
      <c r="AL184" s="547"/>
      <c r="AM184" s="547"/>
      <c r="AN184" s="549"/>
      <c r="AO184" s="547" t="s">
        <v>289</v>
      </c>
      <c r="AP184" s="547"/>
      <c r="AQ184" s="547"/>
      <c r="AR184" s="547"/>
      <c r="AS184" s="547"/>
      <c r="AT184" s="523" t="s">
        <v>413</v>
      </c>
      <c r="AU184" s="584"/>
      <c r="AV184" s="584"/>
      <c r="AW184" s="584"/>
      <c r="AX184" s="585"/>
    </row>
    <row r="185" spans="1:101" ht="18" customHeight="1">
      <c r="A185" s="586" t="s">
        <v>256</v>
      </c>
      <c r="B185" s="542"/>
      <c r="C185" s="542"/>
      <c r="D185" s="542"/>
      <c r="E185" s="588"/>
      <c r="F185" s="589" t="s">
        <v>438</v>
      </c>
      <c r="G185" s="590"/>
      <c r="H185" s="590"/>
      <c r="I185" s="590"/>
      <c r="J185" s="591"/>
      <c r="K185" s="590" t="s">
        <v>115</v>
      </c>
      <c r="L185" s="590"/>
      <c r="M185" s="590"/>
      <c r="N185" s="590"/>
      <c r="O185" s="595"/>
      <c r="P185" s="596" t="s">
        <v>202</v>
      </c>
      <c r="Q185" s="597"/>
      <c r="R185" s="597"/>
      <c r="S185" s="597"/>
      <c r="T185" s="598"/>
      <c r="U185" s="552" t="s">
        <v>308</v>
      </c>
      <c r="V185" s="553"/>
      <c r="W185" s="553"/>
      <c r="X185" s="553"/>
      <c r="Y185" s="554"/>
      <c r="Z185" s="552" t="s">
        <v>348</v>
      </c>
      <c r="AA185" s="553"/>
      <c r="AB185" s="553"/>
      <c r="AC185" s="553"/>
      <c r="AD185" s="554"/>
      <c r="AE185" s="602" t="s">
        <v>442</v>
      </c>
      <c r="AF185" s="542"/>
      <c r="AG185" s="542"/>
      <c r="AH185" s="542"/>
      <c r="AI185" s="588"/>
      <c r="AJ185" s="602" t="s">
        <v>449</v>
      </c>
      <c r="AK185" s="542"/>
      <c r="AL185" s="542"/>
      <c r="AM185" s="542"/>
      <c r="AN185" s="603"/>
      <c r="AO185" s="542" t="s">
        <v>117</v>
      </c>
      <c r="AP185" s="542"/>
      <c r="AQ185" s="542"/>
      <c r="AR185" s="542"/>
      <c r="AS185" s="587"/>
      <c r="AT185" s="586"/>
      <c r="AU185" s="542"/>
      <c r="AV185" s="542"/>
      <c r="AW185" s="542"/>
      <c r="AX185" s="587"/>
    </row>
    <row r="186" spans="1:101" ht="18" customHeight="1">
      <c r="A186" s="586"/>
      <c r="B186" s="542"/>
      <c r="C186" s="542"/>
      <c r="D186" s="542"/>
      <c r="E186" s="588"/>
      <c r="F186" s="589"/>
      <c r="G186" s="590"/>
      <c r="H186" s="590"/>
      <c r="I186" s="590"/>
      <c r="J186" s="591"/>
      <c r="K186" s="590"/>
      <c r="L186" s="590"/>
      <c r="M186" s="590"/>
      <c r="N186" s="590"/>
      <c r="O186" s="595"/>
      <c r="P186" s="596"/>
      <c r="Q186" s="597"/>
      <c r="R186" s="597"/>
      <c r="S186" s="597"/>
      <c r="T186" s="598"/>
      <c r="U186" s="605" t="s">
        <v>296</v>
      </c>
      <c r="V186" s="606"/>
      <c r="W186" s="606"/>
      <c r="X186" s="606"/>
      <c r="Y186" s="607"/>
      <c r="Z186" s="606" t="s">
        <v>450</v>
      </c>
      <c r="AA186" s="606"/>
      <c r="AB186" s="606"/>
      <c r="AC186" s="606"/>
      <c r="AD186" s="606"/>
      <c r="AE186" s="602"/>
      <c r="AF186" s="542"/>
      <c r="AG186" s="542"/>
      <c r="AH186" s="542"/>
      <c r="AI186" s="588"/>
      <c r="AJ186" s="602"/>
      <c r="AK186" s="542"/>
      <c r="AL186" s="542"/>
      <c r="AM186" s="542"/>
      <c r="AN186" s="603"/>
      <c r="AO186" s="542"/>
      <c r="AP186" s="542"/>
      <c r="AQ186" s="542"/>
      <c r="AR186" s="542"/>
      <c r="AS186" s="587"/>
      <c r="AT186" s="586"/>
      <c r="AU186" s="542"/>
      <c r="AV186" s="542"/>
      <c r="AW186" s="542"/>
      <c r="AX186" s="587"/>
    </row>
    <row r="187" spans="1:101" ht="18" customHeight="1">
      <c r="A187" s="559"/>
      <c r="B187" s="555"/>
      <c r="C187" s="555"/>
      <c r="D187" s="555"/>
      <c r="E187" s="558"/>
      <c r="F187" s="592"/>
      <c r="G187" s="593"/>
      <c r="H187" s="593"/>
      <c r="I187" s="593"/>
      <c r="J187" s="594"/>
      <c r="K187" s="555" t="s">
        <v>445</v>
      </c>
      <c r="L187" s="555"/>
      <c r="M187" s="555"/>
      <c r="N187" s="555"/>
      <c r="O187" s="556"/>
      <c r="P187" s="599"/>
      <c r="Q187" s="600"/>
      <c r="R187" s="600"/>
      <c r="S187" s="600"/>
      <c r="T187" s="601"/>
      <c r="U187" s="608"/>
      <c r="V187" s="609"/>
      <c r="W187" s="609"/>
      <c r="X187" s="609"/>
      <c r="Y187" s="610"/>
      <c r="Z187" s="609"/>
      <c r="AA187" s="609"/>
      <c r="AB187" s="609"/>
      <c r="AC187" s="609"/>
      <c r="AD187" s="609"/>
      <c r="AE187" s="557" t="s">
        <v>272</v>
      </c>
      <c r="AF187" s="555"/>
      <c r="AG187" s="555"/>
      <c r="AH187" s="555"/>
      <c r="AI187" s="558"/>
      <c r="AJ187" s="557"/>
      <c r="AK187" s="555"/>
      <c r="AL187" s="555"/>
      <c r="AM187" s="555"/>
      <c r="AN187" s="604"/>
      <c r="AO187" s="555" t="s">
        <v>352</v>
      </c>
      <c r="AP187" s="555"/>
      <c r="AQ187" s="555"/>
      <c r="AR187" s="555"/>
      <c r="AS187" s="555"/>
      <c r="AT187" s="559" t="s">
        <v>446</v>
      </c>
      <c r="AU187" s="555"/>
      <c r="AV187" s="555"/>
      <c r="AW187" s="555"/>
      <c r="AX187" s="556"/>
    </row>
    <row r="188" spans="1:101" s="142" customFormat="1">
      <c r="A188" s="560" t="s">
        <v>267</v>
      </c>
      <c r="B188" s="561"/>
      <c r="C188" s="561"/>
      <c r="D188" s="561"/>
      <c r="E188" s="562"/>
      <c r="F188" s="563" t="s">
        <v>267</v>
      </c>
      <c r="G188" s="561"/>
      <c r="H188" s="561"/>
      <c r="I188" s="561"/>
      <c r="J188" s="564"/>
      <c r="K188" s="561" t="s">
        <v>267</v>
      </c>
      <c r="L188" s="561"/>
      <c r="M188" s="561"/>
      <c r="N188" s="561"/>
      <c r="O188" s="565"/>
      <c r="P188" s="561" t="s">
        <v>267</v>
      </c>
      <c r="Q188" s="561"/>
      <c r="R188" s="561"/>
      <c r="S188" s="561"/>
      <c r="T188" s="561"/>
      <c r="U188" s="563" t="s">
        <v>267</v>
      </c>
      <c r="V188" s="561"/>
      <c r="W188" s="561"/>
      <c r="X188" s="561"/>
      <c r="Y188" s="562"/>
      <c r="Z188" s="561" t="s">
        <v>267</v>
      </c>
      <c r="AA188" s="561"/>
      <c r="AB188" s="561"/>
      <c r="AC188" s="561"/>
      <c r="AD188" s="561"/>
      <c r="AE188" s="563" t="s">
        <v>267</v>
      </c>
      <c r="AF188" s="561"/>
      <c r="AG188" s="561"/>
      <c r="AH188" s="561"/>
      <c r="AI188" s="562"/>
      <c r="AJ188" s="563" t="s">
        <v>267</v>
      </c>
      <c r="AK188" s="561"/>
      <c r="AL188" s="561"/>
      <c r="AM188" s="561"/>
      <c r="AN188" s="564"/>
      <c r="AO188" s="561" t="s">
        <v>267</v>
      </c>
      <c r="AP188" s="561"/>
      <c r="AQ188" s="561"/>
      <c r="AR188" s="561"/>
      <c r="AS188" s="561"/>
      <c r="AT188" s="560" t="s">
        <v>267</v>
      </c>
      <c r="AU188" s="561"/>
      <c r="AV188" s="561"/>
      <c r="AW188" s="561"/>
      <c r="AX188" s="565"/>
    </row>
    <row r="189" spans="1:101" ht="24.9" customHeight="1">
      <c r="A189" s="566">
        <f>'③細目表（提出）'!C27</f>
        <v>0</v>
      </c>
      <c r="B189" s="567"/>
      <c r="C189" s="567"/>
      <c r="D189" s="567"/>
      <c r="E189" s="568"/>
      <c r="F189" s="569">
        <f>'③細目表（提出）'!D27</f>
        <v>0</v>
      </c>
      <c r="G189" s="571"/>
      <c r="H189" s="571"/>
      <c r="I189" s="571"/>
      <c r="J189" s="577"/>
      <c r="K189" s="571">
        <f>A189+F189</f>
        <v>0</v>
      </c>
      <c r="L189" s="571"/>
      <c r="M189" s="571"/>
      <c r="N189" s="571"/>
      <c r="O189" s="578"/>
      <c r="P189" s="571" t="e">
        <f>'③細目表（提出）'!F27</f>
        <v>#DIV/0!</v>
      </c>
      <c r="Q189" s="571"/>
      <c r="R189" s="571"/>
      <c r="S189" s="571"/>
      <c r="T189" s="571"/>
      <c r="U189" s="569" t="e">
        <f>'③細目表（提出）'!G27</f>
        <v>#DIV/0!</v>
      </c>
      <c r="V189" s="571"/>
      <c r="W189" s="571"/>
      <c r="X189" s="571"/>
      <c r="Y189" s="579"/>
      <c r="Z189" s="571">
        <f>'③細目表（提出）'!H27</f>
        <v>0</v>
      </c>
      <c r="AA189" s="571"/>
      <c r="AB189" s="571"/>
      <c r="AC189" s="571"/>
      <c r="AD189" s="571"/>
      <c r="AE189" s="569" t="e">
        <f>P189-U189-Z189</f>
        <v>#DIV/0!</v>
      </c>
      <c r="AF189" s="571"/>
      <c r="AG189" s="571"/>
      <c r="AH189" s="571"/>
      <c r="AI189" s="579"/>
      <c r="AJ189" s="569">
        <f>'③細目表（提出）'!J27</f>
        <v>0</v>
      </c>
      <c r="AK189" s="571"/>
      <c r="AL189" s="571"/>
      <c r="AM189" s="571"/>
      <c r="AN189" s="577"/>
      <c r="AO189" s="571" t="e">
        <f>AE189+AJ189</f>
        <v>#DIV/0!</v>
      </c>
      <c r="AP189" s="571"/>
      <c r="AQ189" s="571"/>
      <c r="AR189" s="571"/>
      <c r="AS189" s="571"/>
      <c r="AT189" s="566" t="e">
        <f>K189-AO189</f>
        <v>#DIV/0!</v>
      </c>
      <c r="AU189" s="571"/>
      <c r="AV189" s="571"/>
      <c r="AW189" s="571"/>
      <c r="AX189" s="578"/>
    </row>
    <row r="190" spans="1:101">
      <c r="A190" s="185" t="s">
        <v>451</v>
      </c>
      <c r="B190" s="185"/>
      <c r="C190" s="185"/>
      <c r="D190" s="185"/>
      <c r="E190" s="185"/>
      <c r="F190" s="185"/>
      <c r="G190" s="185"/>
      <c r="H190" s="185"/>
      <c r="I190" s="185"/>
      <c r="J190" s="185"/>
      <c r="K190" s="185"/>
      <c r="L190" s="185"/>
      <c r="M190" s="185"/>
      <c r="N190" s="185"/>
      <c r="O190" s="185"/>
      <c r="P190" s="185"/>
      <c r="Q190" s="185"/>
      <c r="R190" s="185"/>
      <c r="S190" s="185"/>
      <c r="T190" s="185"/>
      <c r="U190" s="185"/>
      <c r="V190" s="185"/>
      <c r="W190" s="185"/>
      <c r="X190" s="185"/>
      <c r="Y190" s="185"/>
      <c r="Z190" s="185"/>
      <c r="AA190" s="185"/>
      <c r="AB190" s="185"/>
      <c r="AC190" s="185"/>
      <c r="AD190" s="185"/>
      <c r="AE190" s="185"/>
      <c r="AF190" s="185"/>
      <c r="AG190" s="185"/>
      <c r="AH190" s="185"/>
      <c r="AI190" s="185"/>
      <c r="AJ190" s="185"/>
      <c r="AK190" s="185"/>
      <c r="AL190" s="185"/>
      <c r="AM190" s="185"/>
      <c r="AN190" s="185"/>
      <c r="AO190" s="185"/>
      <c r="AP190" s="185"/>
      <c r="AQ190" s="185"/>
      <c r="AR190" s="185"/>
      <c r="AS190" s="185"/>
      <c r="AT190" s="185"/>
      <c r="AU190" s="185"/>
      <c r="AV190" s="185"/>
      <c r="AW190" s="185"/>
      <c r="AX190" s="185"/>
    </row>
    <row r="191" spans="1:101" ht="20.100000000000001" customHeight="1">
      <c r="A191" s="542" t="s">
        <v>232</v>
      </c>
      <c r="B191" s="542"/>
      <c r="C191" s="542"/>
      <c r="D191" s="542"/>
      <c r="E191" s="542"/>
      <c r="F191" s="542"/>
      <c r="G191" s="542"/>
      <c r="H191" s="542"/>
      <c r="I191" s="542"/>
      <c r="J191" s="542"/>
      <c r="K191" s="542"/>
      <c r="L191" s="542"/>
      <c r="M191" s="542"/>
      <c r="N191" s="542"/>
      <c r="O191" s="542"/>
      <c r="P191" s="542"/>
      <c r="Q191" s="542"/>
      <c r="R191" s="542"/>
      <c r="S191" s="542"/>
      <c r="T191" s="542"/>
      <c r="U191" s="542"/>
      <c r="V191" s="542"/>
      <c r="W191" s="542"/>
      <c r="X191" s="542"/>
      <c r="Y191" s="542"/>
      <c r="Z191" s="542"/>
      <c r="AA191" s="542"/>
      <c r="AB191" s="542"/>
      <c r="AC191" s="542"/>
      <c r="AD191" s="542"/>
      <c r="AE191" s="542"/>
      <c r="AF191" s="542"/>
      <c r="AG191" s="542"/>
      <c r="AH191" s="542"/>
      <c r="AI191" s="542"/>
      <c r="AJ191" s="542"/>
      <c r="AK191" s="542"/>
      <c r="AL191" s="542"/>
      <c r="AM191" s="542"/>
      <c r="AN191" s="542"/>
      <c r="AO191" s="542"/>
      <c r="AP191" s="542"/>
      <c r="AQ191" s="542"/>
      <c r="AR191" s="542"/>
      <c r="AS191" s="542"/>
      <c r="AT191" s="542"/>
      <c r="AU191" s="542"/>
      <c r="AV191" s="542"/>
      <c r="AW191" s="542"/>
      <c r="AX191" s="542"/>
    </row>
    <row r="192" spans="1:101" ht="20.100000000000001" customHeight="1">
      <c r="AK192" s="186" t="s">
        <v>126</v>
      </c>
      <c r="AL192" s="543" t="s">
        <v>159</v>
      </c>
      <c r="AM192" s="543"/>
      <c r="AN192" s="543"/>
      <c r="AO192" s="184" t="s">
        <v>138</v>
      </c>
      <c r="AP192" s="473" t="str">
        <f>$AP$2</f>
        <v>集落協定</v>
      </c>
      <c r="AQ192" s="473"/>
      <c r="AR192" s="473"/>
      <c r="AS192" s="473"/>
      <c r="AT192" s="473"/>
      <c r="AU192" s="473"/>
      <c r="AV192" s="473"/>
      <c r="AW192" s="473"/>
      <c r="AX192" s="141" t="s">
        <v>137</v>
      </c>
    </row>
    <row r="193" spans="1:50" ht="20.100000000000001" customHeight="1">
      <c r="AK193" s="186" t="s">
        <v>126</v>
      </c>
      <c r="AL193" s="544" t="s">
        <v>164</v>
      </c>
      <c r="AM193" s="544"/>
      <c r="AN193" s="544"/>
      <c r="AO193" s="544"/>
      <c r="AP193" s="544"/>
      <c r="AQ193" s="184" t="s">
        <v>135</v>
      </c>
      <c r="AR193" s="545">
        <f>②内訳!L27</f>
        <v>0</v>
      </c>
      <c r="AS193" s="545"/>
      <c r="AT193" s="545"/>
      <c r="AU193" s="545"/>
      <c r="AV193" s="545"/>
      <c r="AW193" s="545"/>
      <c r="AX193" s="141" t="s">
        <v>137</v>
      </c>
    </row>
    <row r="194" spans="1:50" ht="18" customHeight="1">
      <c r="A194" s="546" t="s">
        <v>13</v>
      </c>
      <c r="B194" s="547"/>
      <c r="C194" s="547"/>
      <c r="D194" s="547"/>
      <c r="E194" s="547"/>
      <c r="F194" s="548" t="s">
        <v>21</v>
      </c>
      <c r="G194" s="547"/>
      <c r="H194" s="547"/>
      <c r="I194" s="547"/>
      <c r="J194" s="549"/>
      <c r="K194" s="547" t="s">
        <v>61</v>
      </c>
      <c r="L194" s="547"/>
      <c r="M194" s="547"/>
      <c r="N194" s="547"/>
      <c r="O194" s="550"/>
      <c r="P194" s="546" t="s">
        <v>313</v>
      </c>
      <c r="Q194" s="547"/>
      <c r="R194" s="547"/>
      <c r="S194" s="547"/>
      <c r="T194" s="547"/>
      <c r="U194" s="547"/>
      <c r="V194" s="547"/>
      <c r="W194" s="547"/>
      <c r="X194" s="547"/>
      <c r="Y194" s="547"/>
      <c r="Z194" s="547"/>
      <c r="AA194" s="547"/>
      <c r="AB194" s="547"/>
      <c r="AC194" s="547"/>
      <c r="AD194" s="551"/>
      <c r="AE194" s="548" t="s">
        <v>147</v>
      </c>
      <c r="AF194" s="547"/>
      <c r="AG194" s="547"/>
      <c r="AH194" s="547"/>
      <c r="AI194" s="551"/>
      <c r="AJ194" s="548" t="s">
        <v>436</v>
      </c>
      <c r="AK194" s="547"/>
      <c r="AL194" s="547"/>
      <c r="AM194" s="547"/>
      <c r="AN194" s="549"/>
      <c r="AO194" s="547" t="s">
        <v>289</v>
      </c>
      <c r="AP194" s="547"/>
      <c r="AQ194" s="547"/>
      <c r="AR194" s="547"/>
      <c r="AS194" s="547"/>
      <c r="AT194" s="523" t="s">
        <v>413</v>
      </c>
      <c r="AU194" s="584"/>
      <c r="AV194" s="584"/>
      <c r="AW194" s="584"/>
      <c r="AX194" s="585"/>
    </row>
    <row r="195" spans="1:50" ht="18" customHeight="1">
      <c r="A195" s="586" t="s">
        <v>256</v>
      </c>
      <c r="B195" s="542"/>
      <c r="C195" s="542"/>
      <c r="D195" s="542"/>
      <c r="E195" s="588"/>
      <c r="F195" s="589" t="s">
        <v>438</v>
      </c>
      <c r="G195" s="590"/>
      <c r="H195" s="590"/>
      <c r="I195" s="590"/>
      <c r="J195" s="591"/>
      <c r="K195" s="590" t="s">
        <v>115</v>
      </c>
      <c r="L195" s="590"/>
      <c r="M195" s="590"/>
      <c r="N195" s="590"/>
      <c r="O195" s="595"/>
      <c r="P195" s="596" t="s">
        <v>202</v>
      </c>
      <c r="Q195" s="597"/>
      <c r="R195" s="597"/>
      <c r="S195" s="597"/>
      <c r="T195" s="598"/>
      <c r="U195" s="552" t="s">
        <v>308</v>
      </c>
      <c r="V195" s="553"/>
      <c r="W195" s="553"/>
      <c r="X195" s="553"/>
      <c r="Y195" s="554"/>
      <c r="Z195" s="552" t="s">
        <v>348</v>
      </c>
      <c r="AA195" s="553"/>
      <c r="AB195" s="553"/>
      <c r="AC195" s="553"/>
      <c r="AD195" s="554"/>
      <c r="AE195" s="602" t="s">
        <v>442</v>
      </c>
      <c r="AF195" s="542"/>
      <c r="AG195" s="542"/>
      <c r="AH195" s="542"/>
      <c r="AI195" s="588"/>
      <c r="AJ195" s="602" t="s">
        <v>449</v>
      </c>
      <c r="AK195" s="542"/>
      <c r="AL195" s="542"/>
      <c r="AM195" s="542"/>
      <c r="AN195" s="603"/>
      <c r="AO195" s="542" t="s">
        <v>117</v>
      </c>
      <c r="AP195" s="542"/>
      <c r="AQ195" s="542"/>
      <c r="AR195" s="542"/>
      <c r="AS195" s="587"/>
      <c r="AT195" s="586"/>
      <c r="AU195" s="542"/>
      <c r="AV195" s="542"/>
      <c r="AW195" s="542"/>
      <c r="AX195" s="587"/>
    </row>
    <row r="196" spans="1:50" ht="18" customHeight="1">
      <c r="A196" s="586"/>
      <c r="B196" s="542"/>
      <c r="C196" s="542"/>
      <c r="D196" s="542"/>
      <c r="E196" s="588"/>
      <c r="F196" s="589"/>
      <c r="G196" s="590"/>
      <c r="H196" s="590"/>
      <c r="I196" s="590"/>
      <c r="J196" s="591"/>
      <c r="K196" s="590"/>
      <c r="L196" s="590"/>
      <c r="M196" s="590"/>
      <c r="N196" s="590"/>
      <c r="O196" s="595"/>
      <c r="P196" s="596"/>
      <c r="Q196" s="597"/>
      <c r="R196" s="597"/>
      <c r="S196" s="597"/>
      <c r="T196" s="598"/>
      <c r="U196" s="605" t="s">
        <v>296</v>
      </c>
      <c r="V196" s="606"/>
      <c r="W196" s="606"/>
      <c r="X196" s="606"/>
      <c r="Y196" s="607"/>
      <c r="Z196" s="606" t="s">
        <v>450</v>
      </c>
      <c r="AA196" s="606"/>
      <c r="AB196" s="606"/>
      <c r="AC196" s="606"/>
      <c r="AD196" s="606"/>
      <c r="AE196" s="602"/>
      <c r="AF196" s="542"/>
      <c r="AG196" s="542"/>
      <c r="AH196" s="542"/>
      <c r="AI196" s="588"/>
      <c r="AJ196" s="602"/>
      <c r="AK196" s="542"/>
      <c r="AL196" s="542"/>
      <c r="AM196" s="542"/>
      <c r="AN196" s="603"/>
      <c r="AO196" s="542"/>
      <c r="AP196" s="542"/>
      <c r="AQ196" s="542"/>
      <c r="AR196" s="542"/>
      <c r="AS196" s="587"/>
      <c r="AT196" s="586"/>
      <c r="AU196" s="542"/>
      <c r="AV196" s="542"/>
      <c r="AW196" s="542"/>
      <c r="AX196" s="587"/>
    </row>
    <row r="197" spans="1:50" ht="18" customHeight="1">
      <c r="A197" s="559"/>
      <c r="B197" s="555"/>
      <c r="C197" s="555"/>
      <c r="D197" s="555"/>
      <c r="E197" s="558"/>
      <c r="F197" s="592"/>
      <c r="G197" s="593"/>
      <c r="H197" s="593"/>
      <c r="I197" s="593"/>
      <c r="J197" s="594"/>
      <c r="K197" s="555" t="s">
        <v>445</v>
      </c>
      <c r="L197" s="555"/>
      <c r="M197" s="555"/>
      <c r="N197" s="555"/>
      <c r="O197" s="556"/>
      <c r="P197" s="599"/>
      <c r="Q197" s="600"/>
      <c r="R197" s="600"/>
      <c r="S197" s="600"/>
      <c r="T197" s="601"/>
      <c r="U197" s="608"/>
      <c r="V197" s="609"/>
      <c r="W197" s="609"/>
      <c r="X197" s="609"/>
      <c r="Y197" s="610"/>
      <c r="Z197" s="609"/>
      <c r="AA197" s="609"/>
      <c r="AB197" s="609"/>
      <c r="AC197" s="609"/>
      <c r="AD197" s="609"/>
      <c r="AE197" s="557" t="s">
        <v>272</v>
      </c>
      <c r="AF197" s="555"/>
      <c r="AG197" s="555"/>
      <c r="AH197" s="555"/>
      <c r="AI197" s="558"/>
      <c r="AJ197" s="557"/>
      <c r="AK197" s="555"/>
      <c r="AL197" s="555"/>
      <c r="AM197" s="555"/>
      <c r="AN197" s="604"/>
      <c r="AO197" s="555" t="s">
        <v>352</v>
      </c>
      <c r="AP197" s="555"/>
      <c r="AQ197" s="555"/>
      <c r="AR197" s="555"/>
      <c r="AS197" s="555"/>
      <c r="AT197" s="559" t="s">
        <v>446</v>
      </c>
      <c r="AU197" s="555"/>
      <c r="AV197" s="555"/>
      <c r="AW197" s="555"/>
      <c r="AX197" s="556"/>
    </row>
    <row r="198" spans="1:50" s="142" customFormat="1">
      <c r="A198" s="560" t="s">
        <v>267</v>
      </c>
      <c r="B198" s="561"/>
      <c r="C198" s="561"/>
      <c r="D198" s="561"/>
      <c r="E198" s="562"/>
      <c r="F198" s="563" t="s">
        <v>267</v>
      </c>
      <c r="G198" s="561"/>
      <c r="H198" s="561"/>
      <c r="I198" s="561"/>
      <c r="J198" s="564"/>
      <c r="K198" s="561" t="s">
        <v>267</v>
      </c>
      <c r="L198" s="561"/>
      <c r="M198" s="561"/>
      <c r="N198" s="561"/>
      <c r="O198" s="565"/>
      <c r="P198" s="561" t="s">
        <v>267</v>
      </c>
      <c r="Q198" s="561"/>
      <c r="R198" s="561"/>
      <c r="S198" s="561"/>
      <c r="T198" s="561"/>
      <c r="U198" s="563" t="s">
        <v>267</v>
      </c>
      <c r="V198" s="561"/>
      <c r="W198" s="561"/>
      <c r="X198" s="561"/>
      <c r="Y198" s="562"/>
      <c r="Z198" s="561" t="s">
        <v>267</v>
      </c>
      <c r="AA198" s="561"/>
      <c r="AB198" s="561"/>
      <c r="AC198" s="561"/>
      <c r="AD198" s="561"/>
      <c r="AE198" s="563" t="s">
        <v>267</v>
      </c>
      <c r="AF198" s="561"/>
      <c r="AG198" s="561"/>
      <c r="AH198" s="561"/>
      <c r="AI198" s="562"/>
      <c r="AJ198" s="563" t="s">
        <v>267</v>
      </c>
      <c r="AK198" s="561"/>
      <c r="AL198" s="561"/>
      <c r="AM198" s="561"/>
      <c r="AN198" s="564"/>
      <c r="AO198" s="561" t="s">
        <v>267</v>
      </c>
      <c r="AP198" s="561"/>
      <c r="AQ198" s="561"/>
      <c r="AR198" s="561"/>
      <c r="AS198" s="561"/>
      <c r="AT198" s="560" t="s">
        <v>267</v>
      </c>
      <c r="AU198" s="561"/>
      <c r="AV198" s="561"/>
      <c r="AW198" s="561"/>
      <c r="AX198" s="565"/>
    </row>
    <row r="199" spans="1:50" ht="24.9" customHeight="1">
      <c r="A199" s="566">
        <f>'③細目表（提出）'!C28</f>
        <v>0</v>
      </c>
      <c r="B199" s="567"/>
      <c r="C199" s="567"/>
      <c r="D199" s="567"/>
      <c r="E199" s="568"/>
      <c r="F199" s="569">
        <f>'③細目表（提出）'!D28</f>
        <v>0</v>
      </c>
      <c r="G199" s="571"/>
      <c r="H199" s="571"/>
      <c r="I199" s="571"/>
      <c r="J199" s="577"/>
      <c r="K199" s="571">
        <f>A199+F199</f>
        <v>0</v>
      </c>
      <c r="L199" s="571"/>
      <c r="M199" s="571"/>
      <c r="N199" s="571"/>
      <c r="O199" s="578"/>
      <c r="P199" s="571" t="e">
        <f>'③細目表（提出）'!F28</f>
        <v>#DIV/0!</v>
      </c>
      <c r="Q199" s="571"/>
      <c r="R199" s="571"/>
      <c r="S199" s="571"/>
      <c r="T199" s="571"/>
      <c r="U199" s="569" t="e">
        <f>'③細目表（提出）'!G28</f>
        <v>#DIV/0!</v>
      </c>
      <c r="V199" s="571"/>
      <c r="W199" s="571"/>
      <c r="X199" s="571"/>
      <c r="Y199" s="579"/>
      <c r="Z199" s="571">
        <f>'③細目表（提出）'!H28</f>
        <v>0</v>
      </c>
      <c r="AA199" s="571"/>
      <c r="AB199" s="571"/>
      <c r="AC199" s="571"/>
      <c r="AD199" s="571"/>
      <c r="AE199" s="569" t="e">
        <f>P199-U199-Z199</f>
        <v>#DIV/0!</v>
      </c>
      <c r="AF199" s="571"/>
      <c r="AG199" s="571"/>
      <c r="AH199" s="571"/>
      <c r="AI199" s="579"/>
      <c r="AJ199" s="569">
        <f>'③細目表（提出）'!J28</f>
        <v>0</v>
      </c>
      <c r="AK199" s="571"/>
      <c r="AL199" s="571"/>
      <c r="AM199" s="571"/>
      <c r="AN199" s="577"/>
      <c r="AO199" s="571" t="e">
        <f>AE199+AJ199</f>
        <v>#DIV/0!</v>
      </c>
      <c r="AP199" s="571"/>
      <c r="AQ199" s="571"/>
      <c r="AR199" s="571"/>
      <c r="AS199" s="571"/>
      <c r="AT199" s="566" t="e">
        <f>K199-AO199</f>
        <v>#DIV/0!</v>
      </c>
      <c r="AU199" s="571"/>
      <c r="AV199" s="571"/>
      <c r="AW199" s="571"/>
      <c r="AX199" s="578"/>
    </row>
    <row r="200" spans="1:50">
      <c r="A200" s="185" t="s">
        <v>451</v>
      </c>
      <c r="B200" s="185"/>
      <c r="C200" s="185"/>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c r="AA200" s="185"/>
      <c r="AB200" s="185"/>
      <c r="AC200" s="185"/>
      <c r="AD200" s="185"/>
      <c r="AE200" s="185"/>
      <c r="AF200" s="185"/>
      <c r="AG200" s="185"/>
      <c r="AH200" s="185"/>
      <c r="AI200" s="185"/>
      <c r="AJ200" s="185"/>
      <c r="AK200" s="185"/>
      <c r="AL200" s="185"/>
      <c r="AM200" s="185"/>
      <c r="AN200" s="185"/>
      <c r="AO200" s="185"/>
      <c r="AP200" s="185"/>
      <c r="AQ200" s="185"/>
      <c r="AR200" s="185"/>
      <c r="AS200" s="185"/>
      <c r="AT200" s="185"/>
      <c r="AU200" s="185"/>
      <c r="AV200" s="185"/>
      <c r="AW200" s="185"/>
      <c r="AX200" s="185"/>
    </row>
    <row r="201" spans="1:50" ht="20.100000000000001" customHeight="1">
      <c r="A201" s="542" t="s">
        <v>232</v>
      </c>
      <c r="B201" s="542"/>
      <c r="C201" s="542"/>
      <c r="D201" s="542"/>
      <c r="E201" s="542"/>
      <c r="F201" s="542"/>
      <c r="G201" s="542"/>
      <c r="H201" s="542"/>
      <c r="I201" s="542"/>
      <c r="J201" s="542"/>
      <c r="K201" s="542"/>
      <c r="L201" s="542"/>
      <c r="M201" s="542"/>
      <c r="N201" s="542"/>
      <c r="O201" s="542"/>
      <c r="P201" s="542"/>
      <c r="Q201" s="542"/>
      <c r="R201" s="542"/>
      <c r="S201" s="542"/>
      <c r="T201" s="542"/>
      <c r="U201" s="542"/>
      <c r="V201" s="542"/>
      <c r="W201" s="542"/>
      <c r="X201" s="542"/>
      <c r="Y201" s="542"/>
      <c r="Z201" s="542"/>
      <c r="AA201" s="542"/>
      <c r="AB201" s="542"/>
      <c r="AC201" s="542"/>
      <c r="AD201" s="542"/>
      <c r="AE201" s="542"/>
      <c r="AF201" s="542"/>
      <c r="AG201" s="542"/>
      <c r="AH201" s="542"/>
      <c r="AI201" s="542"/>
      <c r="AJ201" s="542"/>
      <c r="AK201" s="542"/>
      <c r="AL201" s="542"/>
      <c r="AM201" s="542"/>
      <c r="AN201" s="542"/>
      <c r="AO201" s="542"/>
      <c r="AP201" s="542"/>
      <c r="AQ201" s="542"/>
      <c r="AR201" s="542"/>
      <c r="AS201" s="542"/>
      <c r="AT201" s="542"/>
      <c r="AU201" s="542"/>
      <c r="AV201" s="542"/>
      <c r="AW201" s="542"/>
      <c r="AX201" s="542"/>
    </row>
    <row r="202" spans="1:50" ht="20.100000000000001" customHeight="1">
      <c r="AK202" s="186" t="s">
        <v>126</v>
      </c>
      <c r="AL202" s="543" t="s">
        <v>159</v>
      </c>
      <c r="AM202" s="543"/>
      <c r="AN202" s="543"/>
      <c r="AO202" s="184" t="s">
        <v>138</v>
      </c>
      <c r="AP202" s="473" t="str">
        <f>$AP$2</f>
        <v>集落協定</v>
      </c>
      <c r="AQ202" s="473"/>
      <c r="AR202" s="473"/>
      <c r="AS202" s="473"/>
      <c r="AT202" s="473"/>
      <c r="AU202" s="473"/>
      <c r="AV202" s="473"/>
      <c r="AW202" s="473"/>
      <c r="AX202" s="141" t="s">
        <v>137</v>
      </c>
    </row>
    <row r="203" spans="1:50" ht="20.100000000000001" customHeight="1">
      <c r="AK203" s="186" t="s">
        <v>126</v>
      </c>
      <c r="AL203" s="544" t="s">
        <v>164</v>
      </c>
      <c r="AM203" s="544"/>
      <c r="AN203" s="544"/>
      <c r="AO203" s="544"/>
      <c r="AP203" s="544"/>
      <c r="AQ203" s="184" t="s">
        <v>135</v>
      </c>
      <c r="AR203" s="545">
        <f>②内訳!L28</f>
        <v>0</v>
      </c>
      <c r="AS203" s="545"/>
      <c r="AT203" s="545"/>
      <c r="AU203" s="545"/>
      <c r="AV203" s="545"/>
      <c r="AW203" s="545"/>
      <c r="AX203" s="141" t="s">
        <v>137</v>
      </c>
    </row>
    <row r="204" spans="1:50" ht="18" customHeight="1">
      <c r="A204" s="546" t="s">
        <v>13</v>
      </c>
      <c r="B204" s="547"/>
      <c r="C204" s="547"/>
      <c r="D204" s="547"/>
      <c r="E204" s="547"/>
      <c r="F204" s="548" t="s">
        <v>21</v>
      </c>
      <c r="G204" s="547"/>
      <c r="H204" s="547"/>
      <c r="I204" s="547"/>
      <c r="J204" s="549"/>
      <c r="K204" s="547" t="s">
        <v>61</v>
      </c>
      <c r="L204" s="547"/>
      <c r="M204" s="547"/>
      <c r="N204" s="547"/>
      <c r="O204" s="550"/>
      <c r="P204" s="546" t="s">
        <v>313</v>
      </c>
      <c r="Q204" s="547"/>
      <c r="R204" s="547"/>
      <c r="S204" s="547"/>
      <c r="T204" s="547"/>
      <c r="U204" s="547"/>
      <c r="V204" s="547"/>
      <c r="W204" s="547"/>
      <c r="X204" s="547"/>
      <c r="Y204" s="547"/>
      <c r="Z204" s="547"/>
      <c r="AA204" s="547"/>
      <c r="AB204" s="547"/>
      <c r="AC204" s="547"/>
      <c r="AD204" s="551"/>
      <c r="AE204" s="548" t="s">
        <v>147</v>
      </c>
      <c r="AF204" s="547"/>
      <c r="AG204" s="547"/>
      <c r="AH204" s="547"/>
      <c r="AI204" s="551"/>
      <c r="AJ204" s="548" t="s">
        <v>436</v>
      </c>
      <c r="AK204" s="547"/>
      <c r="AL204" s="547"/>
      <c r="AM204" s="547"/>
      <c r="AN204" s="549"/>
      <c r="AO204" s="547" t="s">
        <v>289</v>
      </c>
      <c r="AP204" s="547"/>
      <c r="AQ204" s="547"/>
      <c r="AR204" s="547"/>
      <c r="AS204" s="547"/>
      <c r="AT204" s="523" t="s">
        <v>413</v>
      </c>
      <c r="AU204" s="584"/>
      <c r="AV204" s="584"/>
      <c r="AW204" s="584"/>
      <c r="AX204" s="585"/>
    </row>
    <row r="205" spans="1:50" ht="18" customHeight="1">
      <c r="A205" s="586" t="s">
        <v>256</v>
      </c>
      <c r="B205" s="542"/>
      <c r="C205" s="542"/>
      <c r="D205" s="542"/>
      <c r="E205" s="588"/>
      <c r="F205" s="589" t="s">
        <v>438</v>
      </c>
      <c r="G205" s="590"/>
      <c r="H205" s="590"/>
      <c r="I205" s="590"/>
      <c r="J205" s="591"/>
      <c r="K205" s="590" t="s">
        <v>115</v>
      </c>
      <c r="L205" s="590"/>
      <c r="M205" s="590"/>
      <c r="N205" s="590"/>
      <c r="O205" s="595"/>
      <c r="P205" s="596" t="s">
        <v>202</v>
      </c>
      <c r="Q205" s="597"/>
      <c r="R205" s="597"/>
      <c r="S205" s="597"/>
      <c r="T205" s="598"/>
      <c r="U205" s="552" t="s">
        <v>308</v>
      </c>
      <c r="V205" s="553"/>
      <c r="W205" s="553"/>
      <c r="X205" s="553"/>
      <c r="Y205" s="554"/>
      <c r="Z205" s="552" t="s">
        <v>348</v>
      </c>
      <c r="AA205" s="553"/>
      <c r="AB205" s="553"/>
      <c r="AC205" s="553"/>
      <c r="AD205" s="554"/>
      <c r="AE205" s="602" t="s">
        <v>442</v>
      </c>
      <c r="AF205" s="542"/>
      <c r="AG205" s="542"/>
      <c r="AH205" s="542"/>
      <c r="AI205" s="588"/>
      <c r="AJ205" s="602" t="s">
        <v>449</v>
      </c>
      <c r="AK205" s="542"/>
      <c r="AL205" s="542"/>
      <c r="AM205" s="542"/>
      <c r="AN205" s="603"/>
      <c r="AO205" s="542" t="s">
        <v>117</v>
      </c>
      <c r="AP205" s="542"/>
      <c r="AQ205" s="542"/>
      <c r="AR205" s="542"/>
      <c r="AS205" s="587"/>
      <c r="AT205" s="586"/>
      <c r="AU205" s="542"/>
      <c r="AV205" s="542"/>
      <c r="AW205" s="542"/>
      <c r="AX205" s="587"/>
    </row>
    <row r="206" spans="1:50" ht="18" customHeight="1">
      <c r="A206" s="586"/>
      <c r="B206" s="542"/>
      <c r="C206" s="542"/>
      <c r="D206" s="542"/>
      <c r="E206" s="588"/>
      <c r="F206" s="589"/>
      <c r="G206" s="590"/>
      <c r="H206" s="590"/>
      <c r="I206" s="590"/>
      <c r="J206" s="591"/>
      <c r="K206" s="590"/>
      <c r="L206" s="590"/>
      <c r="M206" s="590"/>
      <c r="N206" s="590"/>
      <c r="O206" s="595"/>
      <c r="P206" s="596"/>
      <c r="Q206" s="597"/>
      <c r="R206" s="597"/>
      <c r="S206" s="597"/>
      <c r="T206" s="598"/>
      <c r="U206" s="605" t="s">
        <v>296</v>
      </c>
      <c r="V206" s="606"/>
      <c r="W206" s="606"/>
      <c r="X206" s="606"/>
      <c r="Y206" s="607"/>
      <c r="Z206" s="606" t="s">
        <v>450</v>
      </c>
      <c r="AA206" s="606"/>
      <c r="AB206" s="606"/>
      <c r="AC206" s="606"/>
      <c r="AD206" s="606"/>
      <c r="AE206" s="602"/>
      <c r="AF206" s="542"/>
      <c r="AG206" s="542"/>
      <c r="AH206" s="542"/>
      <c r="AI206" s="588"/>
      <c r="AJ206" s="602"/>
      <c r="AK206" s="542"/>
      <c r="AL206" s="542"/>
      <c r="AM206" s="542"/>
      <c r="AN206" s="603"/>
      <c r="AO206" s="542"/>
      <c r="AP206" s="542"/>
      <c r="AQ206" s="542"/>
      <c r="AR206" s="542"/>
      <c r="AS206" s="587"/>
      <c r="AT206" s="586"/>
      <c r="AU206" s="542"/>
      <c r="AV206" s="542"/>
      <c r="AW206" s="542"/>
      <c r="AX206" s="587"/>
    </row>
    <row r="207" spans="1:50" ht="18" customHeight="1">
      <c r="A207" s="559"/>
      <c r="B207" s="555"/>
      <c r="C207" s="555"/>
      <c r="D207" s="555"/>
      <c r="E207" s="558"/>
      <c r="F207" s="592"/>
      <c r="G207" s="593"/>
      <c r="H207" s="593"/>
      <c r="I207" s="593"/>
      <c r="J207" s="594"/>
      <c r="K207" s="555" t="s">
        <v>445</v>
      </c>
      <c r="L207" s="555"/>
      <c r="M207" s="555"/>
      <c r="N207" s="555"/>
      <c r="O207" s="556"/>
      <c r="P207" s="599"/>
      <c r="Q207" s="600"/>
      <c r="R207" s="600"/>
      <c r="S207" s="600"/>
      <c r="T207" s="601"/>
      <c r="U207" s="608"/>
      <c r="V207" s="609"/>
      <c r="W207" s="609"/>
      <c r="X207" s="609"/>
      <c r="Y207" s="610"/>
      <c r="Z207" s="609"/>
      <c r="AA207" s="609"/>
      <c r="AB207" s="609"/>
      <c r="AC207" s="609"/>
      <c r="AD207" s="609"/>
      <c r="AE207" s="557" t="s">
        <v>272</v>
      </c>
      <c r="AF207" s="555"/>
      <c r="AG207" s="555"/>
      <c r="AH207" s="555"/>
      <c r="AI207" s="558"/>
      <c r="AJ207" s="557"/>
      <c r="AK207" s="555"/>
      <c r="AL207" s="555"/>
      <c r="AM207" s="555"/>
      <c r="AN207" s="604"/>
      <c r="AO207" s="555" t="s">
        <v>352</v>
      </c>
      <c r="AP207" s="555"/>
      <c r="AQ207" s="555"/>
      <c r="AR207" s="555"/>
      <c r="AS207" s="555"/>
      <c r="AT207" s="559" t="s">
        <v>446</v>
      </c>
      <c r="AU207" s="555"/>
      <c r="AV207" s="555"/>
      <c r="AW207" s="555"/>
      <c r="AX207" s="556"/>
    </row>
    <row r="208" spans="1:50" s="142" customFormat="1">
      <c r="A208" s="560" t="s">
        <v>267</v>
      </c>
      <c r="B208" s="561"/>
      <c r="C208" s="561"/>
      <c r="D208" s="561"/>
      <c r="E208" s="562"/>
      <c r="F208" s="563" t="s">
        <v>267</v>
      </c>
      <c r="G208" s="561"/>
      <c r="H208" s="561"/>
      <c r="I208" s="561"/>
      <c r="J208" s="564"/>
      <c r="K208" s="561" t="s">
        <v>267</v>
      </c>
      <c r="L208" s="561"/>
      <c r="M208" s="561"/>
      <c r="N208" s="561"/>
      <c r="O208" s="565"/>
      <c r="P208" s="561" t="s">
        <v>267</v>
      </c>
      <c r="Q208" s="561"/>
      <c r="R208" s="561"/>
      <c r="S208" s="561"/>
      <c r="T208" s="561"/>
      <c r="U208" s="563" t="s">
        <v>267</v>
      </c>
      <c r="V208" s="561"/>
      <c r="W208" s="561"/>
      <c r="X208" s="561"/>
      <c r="Y208" s="562"/>
      <c r="Z208" s="561" t="s">
        <v>267</v>
      </c>
      <c r="AA208" s="561"/>
      <c r="AB208" s="561"/>
      <c r="AC208" s="561"/>
      <c r="AD208" s="561"/>
      <c r="AE208" s="563" t="s">
        <v>267</v>
      </c>
      <c r="AF208" s="561"/>
      <c r="AG208" s="561"/>
      <c r="AH208" s="561"/>
      <c r="AI208" s="562"/>
      <c r="AJ208" s="563" t="s">
        <v>267</v>
      </c>
      <c r="AK208" s="561"/>
      <c r="AL208" s="561"/>
      <c r="AM208" s="561"/>
      <c r="AN208" s="564"/>
      <c r="AO208" s="561" t="s">
        <v>267</v>
      </c>
      <c r="AP208" s="561"/>
      <c r="AQ208" s="561"/>
      <c r="AR208" s="561"/>
      <c r="AS208" s="561"/>
      <c r="AT208" s="560" t="s">
        <v>267</v>
      </c>
      <c r="AU208" s="561"/>
      <c r="AV208" s="561"/>
      <c r="AW208" s="561"/>
      <c r="AX208" s="565"/>
    </row>
    <row r="209" spans="1:50" ht="24.9" customHeight="1">
      <c r="A209" s="566">
        <f>'③細目表（提出）'!C29</f>
        <v>0</v>
      </c>
      <c r="B209" s="567"/>
      <c r="C209" s="567"/>
      <c r="D209" s="567"/>
      <c r="E209" s="568"/>
      <c r="F209" s="569">
        <f>'③細目表（提出）'!D29</f>
        <v>0</v>
      </c>
      <c r="G209" s="571"/>
      <c r="H209" s="571"/>
      <c r="I209" s="571"/>
      <c r="J209" s="577"/>
      <c r="K209" s="571">
        <f>A209+F209</f>
        <v>0</v>
      </c>
      <c r="L209" s="571"/>
      <c r="M209" s="571"/>
      <c r="N209" s="571"/>
      <c r="O209" s="578"/>
      <c r="P209" s="571" t="e">
        <f>'③細目表（提出）'!F29</f>
        <v>#DIV/0!</v>
      </c>
      <c r="Q209" s="571"/>
      <c r="R209" s="571"/>
      <c r="S209" s="571"/>
      <c r="T209" s="571"/>
      <c r="U209" s="569" t="e">
        <f>'③細目表（提出）'!G29</f>
        <v>#DIV/0!</v>
      </c>
      <c r="V209" s="571"/>
      <c r="W209" s="571"/>
      <c r="X209" s="571"/>
      <c r="Y209" s="579"/>
      <c r="Z209" s="571">
        <f>'③細目表（提出）'!H29</f>
        <v>0</v>
      </c>
      <c r="AA209" s="571"/>
      <c r="AB209" s="571"/>
      <c r="AC209" s="571"/>
      <c r="AD209" s="571"/>
      <c r="AE209" s="569" t="e">
        <f>P209-U209-Z209</f>
        <v>#DIV/0!</v>
      </c>
      <c r="AF209" s="571"/>
      <c r="AG209" s="571"/>
      <c r="AH209" s="571"/>
      <c r="AI209" s="579"/>
      <c r="AJ209" s="569">
        <f>'③細目表（提出）'!J29</f>
        <v>0</v>
      </c>
      <c r="AK209" s="571"/>
      <c r="AL209" s="571"/>
      <c r="AM209" s="571"/>
      <c r="AN209" s="577"/>
      <c r="AO209" s="571" t="e">
        <f>AE209+AJ209</f>
        <v>#DIV/0!</v>
      </c>
      <c r="AP209" s="571"/>
      <c r="AQ209" s="571"/>
      <c r="AR209" s="571"/>
      <c r="AS209" s="571"/>
      <c r="AT209" s="566" t="e">
        <f>K209-AO209</f>
        <v>#DIV/0!</v>
      </c>
      <c r="AU209" s="571"/>
      <c r="AV209" s="571"/>
      <c r="AW209" s="571"/>
      <c r="AX209" s="578"/>
    </row>
    <row r="210" spans="1:50">
      <c r="A210" s="185" t="s">
        <v>451</v>
      </c>
      <c r="B210" s="185"/>
      <c r="C210" s="185"/>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c r="AA210" s="185"/>
      <c r="AB210" s="185"/>
      <c r="AC210" s="185"/>
      <c r="AD210" s="185"/>
      <c r="AE210" s="185"/>
      <c r="AF210" s="185"/>
      <c r="AG210" s="185"/>
      <c r="AH210" s="185"/>
      <c r="AI210" s="185"/>
      <c r="AJ210" s="185"/>
      <c r="AK210" s="185"/>
      <c r="AL210" s="185"/>
      <c r="AM210" s="185"/>
      <c r="AN210" s="185"/>
      <c r="AO210" s="185"/>
      <c r="AP210" s="185"/>
      <c r="AQ210" s="185"/>
      <c r="AR210" s="185"/>
      <c r="AS210" s="185"/>
      <c r="AT210" s="185"/>
      <c r="AU210" s="185"/>
      <c r="AV210" s="185"/>
      <c r="AW210" s="185"/>
      <c r="AX210" s="185"/>
    </row>
    <row r="211" spans="1:50" ht="20.100000000000001" customHeight="1">
      <c r="A211" s="542" t="s">
        <v>232</v>
      </c>
      <c r="B211" s="542"/>
      <c r="C211" s="542"/>
      <c r="D211" s="542"/>
      <c r="E211" s="542"/>
      <c r="F211" s="542"/>
      <c r="G211" s="542"/>
      <c r="H211" s="542"/>
      <c r="I211" s="542"/>
      <c r="J211" s="542"/>
      <c r="K211" s="542"/>
      <c r="L211" s="542"/>
      <c r="M211" s="542"/>
      <c r="N211" s="542"/>
      <c r="O211" s="542"/>
      <c r="P211" s="542"/>
      <c r="Q211" s="542"/>
      <c r="R211" s="542"/>
      <c r="S211" s="542"/>
      <c r="T211" s="542"/>
      <c r="U211" s="542"/>
      <c r="V211" s="542"/>
      <c r="W211" s="542"/>
      <c r="X211" s="542"/>
      <c r="Y211" s="542"/>
      <c r="Z211" s="542"/>
      <c r="AA211" s="542"/>
      <c r="AB211" s="542"/>
      <c r="AC211" s="542"/>
      <c r="AD211" s="542"/>
      <c r="AE211" s="542"/>
      <c r="AF211" s="542"/>
      <c r="AG211" s="542"/>
      <c r="AH211" s="542"/>
      <c r="AI211" s="542"/>
      <c r="AJ211" s="542"/>
      <c r="AK211" s="542"/>
      <c r="AL211" s="542"/>
      <c r="AM211" s="542"/>
      <c r="AN211" s="542"/>
      <c r="AO211" s="542"/>
      <c r="AP211" s="542"/>
      <c r="AQ211" s="542"/>
      <c r="AR211" s="542"/>
      <c r="AS211" s="542"/>
      <c r="AT211" s="542"/>
      <c r="AU211" s="542"/>
      <c r="AV211" s="542"/>
      <c r="AW211" s="542"/>
      <c r="AX211" s="542"/>
    </row>
    <row r="212" spans="1:50" ht="20.100000000000001" customHeight="1">
      <c r="AK212" s="186" t="s">
        <v>126</v>
      </c>
      <c r="AL212" s="543" t="s">
        <v>159</v>
      </c>
      <c r="AM212" s="543"/>
      <c r="AN212" s="543"/>
      <c r="AO212" s="184" t="s">
        <v>138</v>
      </c>
      <c r="AP212" s="473" t="str">
        <f>$AP$2</f>
        <v>集落協定</v>
      </c>
      <c r="AQ212" s="473"/>
      <c r="AR212" s="473"/>
      <c r="AS212" s="473"/>
      <c r="AT212" s="473"/>
      <c r="AU212" s="473"/>
      <c r="AV212" s="473"/>
      <c r="AW212" s="473"/>
      <c r="AX212" s="141" t="s">
        <v>137</v>
      </c>
    </row>
    <row r="213" spans="1:50" ht="20.100000000000001" customHeight="1">
      <c r="AK213" s="186" t="s">
        <v>126</v>
      </c>
      <c r="AL213" s="544" t="s">
        <v>164</v>
      </c>
      <c r="AM213" s="544"/>
      <c r="AN213" s="544"/>
      <c r="AO213" s="544"/>
      <c r="AP213" s="544"/>
      <c r="AQ213" s="184" t="s">
        <v>135</v>
      </c>
      <c r="AR213" s="545">
        <f>②内訳!L29</f>
        <v>0</v>
      </c>
      <c r="AS213" s="545"/>
      <c r="AT213" s="545"/>
      <c r="AU213" s="545"/>
      <c r="AV213" s="545"/>
      <c r="AW213" s="545"/>
      <c r="AX213" s="141" t="s">
        <v>137</v>
      </c>
    </row>
    <row r="214" spans="1:50" ht="18" customHeight="1">
      <c r="A214" s="546" t="s">
        <v>13</v>
      </c>
      <c r="B214" s="547"/>
      <c r="C214" s="547"/>
      <c r="D214" s="547"/>
      <c r="E214" s="547"/>
      <c r="F214" s="548" t="s">
        <v>21</v>
      </c>
      <c r="G214" s="547"/>
      <c r="H214" s="547"/>
      <c r="I214" s="547"/>
      <c r="J214" s="549"/>
      <c r="K214" s="547" t="s">
        <v>61</v>
      </c>
      <c r="L214" s="547"/>
      <c r="M214" s="547"/>
      <c r="N214" s="547"/>
      <c r="O214" s="550"/>
      <c r="P214" s="546" t="s">
        <v>313</v>
      </c>
      <c r="Q214" s="547"/>
      <c r="R214" s="547"/>
      <c r="S214" s="547"/>
      <c r="T214" s="547"/>
      <c r="U214" s="547"/>
      <c r="V214" s="547"/>
      <c r="W214" s="547"/>
      <c r="X214" s="547"/>
      <c r="Y214" s="547"/>
      <c r="Z214" s="547"/>
      <c r="AA214" s="547"/>
      <c r="AB214" s="547"/>
      <c r="AC214" s="547"/>
      <c r="AD214" s="551"/>
      <c r="AE214" s="548" t="s">
        <v>147</v>
      </c>
      <c r="AF214" s="547"/>
      <c r="AG214" s="547"/>
      <c r="AH214" s="547"/>
      <c r="AI214" s="551"/>
      <c r="AJ214" s="548" t="s">
        <v>436</v>
      </c>
      <c r="AK214" s="547"/>
      <c r="AL214" s="547"/>
      <c r="AM214" s="547"/>
      <c r="AN214" s="549"/>
      <c r="AO214" s="547" t="s">
        <v>289</v>
      </c>
      <c r="AP214" s="547"/>
      <c r="AQ214" s="547"/>
      <c r="AR214" s="547"/>
      <c r="AS214" s="547"/>
      <c r="AT214" s="523" t="s">
        <v>413</v>
      </c>
      <c r="AU214" s="584"/>
      <c r="AV214" s="584"/>
      <c r="AW214" s="584"/>
      <c r="AX214" s="585"/>
    </row>
    <row r="215" spans="1:50" ht="18" customHeight="1">
      <c r="A215" s="586" t="s">
        <v>256</v>
      </c>
      <c r="B215" s="542"/>
      <c r="C215" s="542"/>
      <c r="D215" s="542"/>
      <c r="E215" s="588"/>
      <c r="F215" s="589" t="s">
        <v>438</v>
      </c>
      <c r="G215" s="590"/>
      <c r="H215" s="590"/>
      <c r="I215" s="590"/>
      <c r="J215" s="591"/>
      <c r="K215" s="590" t="s">
        <v>115</v>
      </c>
      <c r="L215" s="590"/>
      <c r="M215" s="590"/>
      <c r="N215" s="590"/>
      <c r="O215" s="595"/>
      <c r="P215" s="596" t="s">
        <v>202</v>
      </c>
      <c r="Q215" s="597"/>
      <c r="R215" s="597"/>
      <c r="S215" s="597"/>
      <c r="T215" s="598"/>
      <c r="U215" s="552" t="s">
        <v>308</v>
      </c>
      <c r="V215" s="553"/>
      <c r="W215" s="553"/>
      <c r="X215" s="553"/>
      <c r="Y215" s="554"/>
      <c r="Z215" s="552" t="s">
        <v>348</v>
      </c>
      <c r="AA215" s="553"/>
      <c r="AB215" s="553"/>
      <c r="AC215" s="553"/>
      <c r="AD215" s="554"/>
      <c r="AE215" s="602" t="s">
        <v>442</v>
      </c>
      <c r="AF215" s="542"/>
      <c r="AG215" s="542"/>
      <c r="AH215" s="542"/>
      <c r="AI215" s="588"/>
      <c r="AJ215" s="602" t="s">
        <v>449</v>
      </c>
      <c r="AK215" s="542"/>
      <c r="AL215" s="542"/>
      <c r="AM215" s="542"/>
      <c r="AN215" s="603"/>
      <c r="AO215" s="542" t="s">
        <v>117</v>
      </c>
      <c r="AP215" s="542"/>
      <c r="AQ215" s="542"/>
      <c r="AR215" s="542"/>
      <c r="AS215" s="587"/>
      <c r="AT215" s="586"/>
      <c r="AU215" s="542"/>
      <c r="AV215" s="542"/>
      <c r="AW215" s="542"/>
      <c r="AX215" s="587"/>
    </row>
    <row r="216" spans="1:50" ht="18" customHeight="1">
      <c r="A216" s="586"/>
      <c r="B216" s="542"/>
      <c r="C216" s="542"/>
      <c r="D216" s="542"/>
      <c r="E216" s="588"/>
      <c r="F216" s="589"/>
      <c r="G216" s="590"/>
      <c r="H216" s="590"/>
      <c r="I216" s="590"/>
      <c r="J216" s="591"/>
      <c r="K216" s="590"/>
      <c r="L216" s="590"/>
      <c r="M216" s="590"/>
      <c r="N216" s="590"/>
      <c r="O216" s="595"/>
      <c r="P216" s="596"/>
      <c r="Q216" s="597"/>
      <c r="R216" s="597"/>
      <c r="S216" s="597"/>
      <c r="T216" s="598"/>
      <c r="U216" s="605" t="s">
        <v>296</v>
      </c>
      <c r="V216" s="606"/>
      <c r="W216" s="606"/>
      <c r="X216" s="606"/>
      <c r="Y216" s="607"/>
      <c r="Z216" s="606" t="s">
        <v>450</v>
      </c>
      <c r="AA216" s="606"/>
      <c r="AB216" s="606"/>
      <c r="AC216" s="606"/>
      <c r="AD216" s="606"/>
      <c r="AE216" s="602"/>
      <c r="AF216" s="542"/>
      <c r="AG216" s="542"/>
      <c r="AH216" s="542"/>
      <c r="AI216" s="588"/>
      <c r="AJ216" s="602"/>
      <c r="AK216" s="542"/>
      <c r="AL216" s="542"/>
      <c r="AM216" s="542"/>
      <c r="AN216" s="603"/>
      <c r="AO216" s="542"/>
      <c r="AP216" s="542"/>
      <c r="AQ216" s="542"/>
      <c r="AR216" s="542"/>
      <c r="AS216" s="587"/>
      <c r="AT216" s="586"/>
      <c r="AU216" s="542"/>
      <c r="AV216" s="542"/>
      <c r="AW216" s="542"/>
      <c r="AX216" s="587"/>
    </row>
    <row r="217" spans="1:50" ht="18" customHeight="1">
      <c r="A217" s="559"/>
      <c r="B217" s="555"/>
      <c r="C217" s="555"/>
      <c r="D217" s="555"/>
      <c r="E217" s="558"/>
      <c r="F217" s="592"/>
      <c r="G217" s="593"/>
      <c r="H217" s="593"/>
      <c r="I217" s="593"/>
      <c r="J217" s="594"/>
      <c r="K217" s="555" t="s">
        <v>445</v>
      </c>
      <c r="L217" s="555"/>
      <c r="M217" s="555"/>
      <c r="N217" s="555"/>
      <c r="O217" s="556"/>
      <c r="P217" s="599"/>
      <c r="Q217" s="600"/>
      <c r="R217" s="600"/>
      <c r="S217" s="600"/>
      <c r="T217" s="601"/>
      <c r="U217" s="608"/>
      <c r="V217" s="609"/>
      <c r="W217" s="609"/>
      <c r="X217" s="609"/>
      <c r="Y217" s="610"/>
      <c r="Z217" s="609"/>
      <c r="AA217" s="609"/>
      <c r="AB217" s="609"/>
      <c r="AC217" s="609"/>
      <c r="AD217" s="609"/>
      <c r="AE217" s="557" t="s">
        <v>272</v>
      </c>
      <c r="AF217" s="555"/>
      <c r="AG217" s="555"/>
      <c r="AH217" s="555"/>
      <c r="AI217" s="558"/>
      <c r="AJ217" s="557"/>
      <c r="AK217" s="555"/>
      <c r="AL217" s="555"/>
      <c r="AM217" s="555"/>
      <c r="AN217" s="604"/>
      <c r="AO217" s="555" t="s">
        <v>352</v>
      </c>
      <c r="AP217" s="555"/>
      <c r="AQ217" s="555"/>
      <c r="AR217" s="555"/>
      <c r="AS217" s="555"/>
      <c r="AT217" s="559" t="s">
        <v>446</v>
      </c>
      <c r="AU217" s="555"/>
      <c r="AV217" s="555"/>
      <c r="AW217" s="555"/>
      <c r="AX217" s="556"/>
    </row>
    <row r="218" spans="1:50" s="142" customFormat="1">
      <c r="A218" s="560" t="s">
        <v>267</v>
      </c>
      <c r="B218" s="561"/>
      <c r="C218" s="561"/>
      <c r="D218" s="561"/>
      <c r="E218" s="562"/>
      <c r="F218" s="563" t="s">
        <v>267</v>
      </c>
      <c r="G218" s="561"/>
      <c r="H218" s="561"/>
      <c r="I218" s="561"/>
      <c r="J218" s="564"/>
      <c r="K218" s="561" t="s">
        <v>267</v>
      </c>
      <c r="L218" s="561"/>
      <c r="M218" s="561"/>
      <c r="N218" s="561"/>
      <c r="O218" s="565"/>
      <c r="P218" s="561" t="s">
        <v>267</v>
      </c>
      <c r="Q218" s="561"/>
      <c r="R218" s="561"/>
      <c r="S218" s="561"/>
      <c r="T218" s="561"/>
      <c r="U218" s="563" t="s">
        <v>267</v>
      </c>
      <c r="V218" s="561"/>
      <c r="W218" s="561"/>
      <c r="X218" s="561"/>
      <c r="Y218" s="562"/>
      <c r="Z218" s="561" t="s">
        <v>267</v>
      </c>
      <c r="AA218" s="561"/>
      <c r="AB218" s="561"/>
      <c r="AC218" s="561"/>
      <c r="AD218" s="561"/>
      <c r="AE218" s="563" t="s">
        <v>267</v>
      </c>
      <c r="AF218" s="561"/>
      <c r="AG218" s="561"/>
      <c r="AH218" s="561"/>
      <c r="AI218" s="562"/>
      <c r="AJ218" s="563" t="s">
        <v>267</v>
      </c>
      <c r="AK218" s="561"/>
      <c r="AL218" s="561"/>
      <c r="AM218" s="561"/>
      <c r="AN218" s="564"/>
      <c r="AO218" s="561" t="s">
        <v>267</v>
      </c>
      <c r="AP218" s="561"/>
      <c r="AQ218" s="561"/>
      <c r="AR218" s="561"/>
      <c r="AS218" s="561"/>
      <c r="AT218" s="560" t="s">
        <v>267</v>
      </c>
      <c r="AU218" s="561"/>
      <c r="AV218" s="561"/>
      <c r="AW218" s="561"/>
      <c r="AX218" s="565"/>
    </row>
    <row r="219" spans="1:50" ht="24.9" customHeight="1">
      <c r="A219" s="566">
        <f>'③細目表（提出）'!C30</f>
        <v>0</v>
      </c>
      <c r="B219" s="567"/>
      <c r="C219" s="567"/>
      <c r="D219" s="567"/>
      <c r="E219" s="568"/>
      <c r="F219" s="569">
        <f>'③細目表（提出）'!D30</f>
        <v>0</v>
      </c>
      <c r="G219" s="571"/>
      <c r="H219" s="571"/>
      <c r="I219" s="571"/>
      <c r="J219" s="577"/>
      <c r="K219" s="571">
        <f>A219+F219</f>
        <v>0</v>
      </c>
      <c r="L219" s="571"/>
      <c r="M219" s="571"/>
      <c r="N219" s="571"/>
      <c r="O219" s="578"/>
      <c r="P219" s="571" t="e">
        <f>'③細目表（提出）'!F30</f>
        <v>#DIV/0!</v>
      </c>
      <c r="Q219" s="571"/>
      <c r="R219" s="571"/>
      <c r="S219" s="571"/>
      <c r="T219" s="571"/>
      <c r="U219" s="569" t="e">
        <f>'③細目表（提出）'!G30</f>
        <v>#DIV/0!</v>
      </c>
      <c r="V219" s="571"/>
      <c r="W219" s="571"/>
      <c r="X219" s="571"/>
      <c r="Y219" s="579"/>
      <c r="Z219" s="571">
        <f>'③細目表（提出）'!H30</f>
        <v>0</v>
      </c>
      <c r="AA219" s="571"/>
      <c r="AB219" s="571"/>
      <c r="AC219" s="571"/>
      <c r="AD219" s="571"/>
      <c r="AE219" s="569" t="e">
        <f>P219-U219-Z219</f>
        <v>#DIV/0!</v>
      </c>
      <c r="AF219" s="571"/>
      <c r="AG219" s="571"/>
      <c r="AH219" s="571"/>
      <c r="AI219" s="579"/>
      <c r="AJ219" s="569">
        <f>'③細目表（提出）'!J30</f>
        <v>0</v>
      </c>
      <c r="AK219" s="571"/>
      <c r="AL219" s="571"/>
      <c r="AM219" s="571"/>
      <c r="AN219" s="577"/>
      <c r="AO219" s="571" t="e">
        <f>AE219+AJ219</f>
        <v>#DIV/0!</v>
      </c>
      <c r="AP219" s="571"/>
      <c r="AQ219" s="571"/>
      <c r="AR219" s="571"/>
      <c r="AS219" s="571"/>
      <c r="AT219" s="566" t="e">
        <f>K219-AO219</f>
        <v>#DIV/0!</v>
      </c>
      <c r="AU219" s="571"/>
      <c r="AV219" s="571"/>
      <c r="AW219" s="571"/>
      <c r="AX219" s="578"/>
    </row>
    <row r="220" spans="1:50">
      <c r="A220" s="185" t="s">
        <v>451</v>
      </c>
      <c r="B220" s="185"/>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c r="AA220" s="185"/>
      <c r="AB220" s="185"/>
      <c r="AC220" s="185"/>
      <c r="AD220" s="185"/>
      <c r="AE220" s="185"/>
      <c r="AF220" s="185"/>
      <c r="AG220" s="185"/>
      <c r="AH220" s="185"/>
      <c r="AI220" s="185"/>
      <c r="AJ220" s="185"/>
      <c r="AK220" s="185"/>
      <c r="AL220" s="185"/>
      <c r="AM220" s="185"/>
      <c r="AN220" s="185"/>
      <c r="AO220" s="185"/>
      <c r="AP220" s="185"/>
      <c r="AQ220" s="185"/>
      <c r="AR220" s="185"/>
      <c r="AS220" s="185"/>
      <c r="AT220" s="185"/>
      <c r="AU220" s="185"/>
      <c r="AV220" s="185"/>
      <c r="AW220" s="185"/>
      <c r="AX220" s="185"/>
    </row>
    <row r="221" spans="1:50" ht="20.100000000000001" customHeight="1">
      <c r="A221" s="542" t="s">
        <v>232</v>
      </c>
      <c r="B221" s="542"/>
      <c r="C221" s="542"/>
      <c r="D221" s="542"/>
      <c r="E221" s="542"/>
      <c r="F221" s="542"/>
      <c r="G221" s="542"/>
      <c r="H221" s="542"/>
      <c r="I221" s="542"/>
      <c r="J221" s="542"/>
      <c r="K221" s="542"/>
      <c r="L221" s="542"/>
      <c r="M221" s="542"/>
      <c r="N221" s="542"/>
      <c r="O221" s="542"/>
      <c r="P221" s="542"/>
      <c r="Q221" s="542"/>
      <c r="R221" s="542"/>
      <c r="S221" s="542"/>
      <c r="T221" s="542"/>
      <c r="U221" s="542"/>
      <c r="V221" s="542"/>
      <c r="W221" s="542"/>
      <c r="X221" s="542"/>
      <c r="Y221" s="542"/>
      <c r="Z221" s="542"/>
      <c r="AA221" s="542"/>
      <c r="AB221" s="542"/>
      <c r="AC221" s="542"/>
      <c r="AD221" s="542"/>
      <c r="AE221" s="542"/>
      <c r="AF221" s="542"/>
      <c r="AG221" s="542"/>
      <c r="AH221" s="542"/>
      <c r="AI221" s="542"/>
      <c r="AJ221" s="542"/>
      <c r="AK221" s="542"/>
      <c r="AL221" s="542"/>
      <c r="AM221" s="542"/>
      <c r="AN221" s="542"/>
      <c r="AO221" s="542"/>
      <c r="AP221" s="542"/>
      <c r="AQ221" s="542"/>
      <c r="AR221" s="542"/>
      <c r="AS221" s="542"/>
      <c r="AT221" s="542"/>
      <c r="AU221" s="542"/>
      <c r="AV221" s="542"/>
      <c r="AW221" s="542"/>
      <c r="AX221" s="542"/>
    </row>
    <row r="222" spans="1:50" ht="20.100000000000001" customHeight="1">
      <c r="AK222" s="186" t="s">
        <v>126</v>
      </c>
      <c r="AL222" s="543" t="s">
        <v>159</v>
      </c>
      <c r="AM222" s="543"/>
      <c r="AN222" s="543"/>
      <c r="AO222" s="184" t="s">
        <v>138</v>
      </c>
      <c r="AP222" s="473" t="str">
        <f>$AP$2</f>
        <v>集落協定</v>
      </c>
      <c r="AQ222" s="473"/>
      <c r="AR222" s="473"/>
      <c r="AS222" s="473"/>
      <c r="AT222" s="473"/>
      <c r="AU222" s="473"/>
      <c r="AV222" s="473"/>
      <c r="AW222" s="473"/>
      <c r="AX222" s="141" t="s">
        <v>137</v>
      </c>
    </row>
    <row r="223" spans="1:50" ht="20.100000000000001" customHeight="1">
      <c r="AK223" s="186" t="s">
        <v>126</v>
      </c>
      <c r="AL223" s="544" t="s">
        <v>164</v>
      </c>
      <c r="AM223" s="544"/>
      <c r="AN223" s="544"/>
      <c r="AO223" s="544"/>
      <c r="AP223" s="544"/>
      <c r="AQ223" s="184" t="s">
        <v>135</v>
      </c>
      <c r="AR223" s="545">
        <f>②内訳!L30</f>
        <v>0</v>
      </c>
      <c r="AS223" s="545"/>
      <c r="AT223" s="545"/>
      <c r="AU223" s="545"/>
      <c r="AV223" s="545"/>
      <c r="AW223" s="545"/>
      <c r="AX223" s="141" t="s">
        <v>137</v>
      </c>
    </row>
    <row r="224" spans="1:50" ht="18" customHeight="1">
      <c r="A224" s="546" t="s">
        <v>13</v>
      </c>
      <c r="B224" s="547"/>
      <c r="C224" s="547"/>
      <c r="D224" s="547"/>
      <c r="E224" s="547"/>
      <c r="F224" s="548" t="s">
        <v>21</v>
      </c>
      <c r="G224" s="547"/>
      <c r="H224" s="547"/>
      <c r="I224" s="547"/>
      <c r="J224" s="549"/>
      <c r="K224" s="547" t="s">
        <v>61</v>
      </c>
      <c r="L224" s="547"/>
      <c r="M224" s="547"/>
      <c r="N224" s="547"/>
      <c r="O224" s="550"/>
      <c r="P224" s="546" t="s">
        <v>313</v>
      </c>
      <c r="Q224" s="547"/>
      <c r="R224" s="547"/>
      <c r="S224" s="547"/>
      <c r="T224" s="547"/>
      <c r="U224" s="547"/>
      <c r="V224" s="547"/>
      <c r="W224" s="547"/>
      <c r="X224" s="547"/>
      <c r="Y224" s="547"/>
      <c r="Z224" s="547"/>
      <c r="AA224" s="547"/>
      <c r="AB224" s="547"/>
      <c r="AC224" s="547"/>
      <c r="AD224" s="551"/>
      <c r="AE224" s="548" t="s">
        <v>147</v>
      </c>
      <c r="AF224" s="547"/>
      <c r="AG224" s="547"/>
      <c r="AH224" s="547"/>
      <c r="AI224" s="551"/>
      <c r="AJ224" s="548" t="s">
        <v>436</v>
      </c>
      <c r="AK224" s="547"/>
      <c r="AL224" s="547"/>
      <c r="AM224" s="547"/>
      <c r="AN224" s="549"/>
      <c r="AO224" s="547" t="s">
        <v>289</v>
      </c>
      <c r="AP224" s="547"/>
      <c r="AQ224" s="547"/>
      <c r="AR224" s="547"/>
      <c r="AS224" s="547"/>
      <c r="AT224" s="523" t="s">
        <v>413</v>
      </c>
      <c r="AU224" s="584"/>
      <c r="AV224" s="584"/>
      <c r="AW224" s="584"/>
      <c r="AX224" s="585"/>
    </row>
    <row r="225" spans="1:50" ht="18" customHeight="1">
      <c r="A225" s="586" t="s">
        <v>256</v>
      </c>
      <c r="B225" s="542"/>
      <c r="C225" s="542"/>
      <c r="D225" s="542"/>
      <c r="E225" s="588"/>
      <c r="F225" s="589" t="s">
        <v>438</v>
      </c>
      <c r="G225" s="590"/>
      <c r="H225" s="590"/>
      <c r="I225" s="590"/>
      <c r="J225" s="591"/>
      <c r="K225" s="590" t="s">
        <v>115</v>
      </c>
      <c r="L225" s="590"/>
      <c r="M225" s="590"/>
      <c r="N225" s="590"/>
      <c r="O225" s="595"/>
      <c r="P225" s="596" t="s">
        <v>202</v>
      </c>
      <c r="Q225" s="597"/>
      <c r="R225" s="597"/>
      <c r="S225" s="597"/>
      <c r="T225" s="598"/>
      <c r="U225" s="552" t="s">
        <v>308</v>
      </c>
      <c r="V225" s="553"/>
      <c r="W225" s="553"/>
      <c r="X225" s="553"/>
      <c r="Y225" s="554"/>
      <c r="Z225" s="552" t="s">
        <v>348</v>
      </c>
      <c r="AA225" s="553"/>
      <c r="AB225" s="553"/>
      <c r="AC225" s="553"/>
      <c r="AD225" s="554"/>
      <c r="AE225" s="602" t="s">
        <v>442</v>
      </c>
      <c r="AF225" s="542"/>
      <c r="AG225" s="542"/>
      <c r="AH225" s="542"/>
      <c r="AI225" s="588"/>
      <c r="AJ225" s="602" t="s">
        <v>449</v>
      </c>
      <c r="AK225" s="542"/>
      <c r="AL225" s="542"/>
      <c r="AM225" s="542"/>
      <c r="AN225" s="603"/>
      <c r="AO225" s="542" t="s">
        <v>117</v>
      </c>
      <c r="AP225" s="542"/>
      <c r="AQ225" s="542"/>
      <c r="AR225" s="542"/>
      <c r="AS225" s="587"/>
      <c r="AT225" s="586"/>
      <c r="AU225" s="542"/>
      <c r="AV225" s="542"/>
      <c r="AW225" s="542"/>
      <c r="AX225" s="587"/>
    </row>
    <row r="226" spans="1:50" ht="18" customHeight="1">
      <c r="A226" s="586"/>
      <c r="B226" s="542"/>
      <c r="C226" s="542"/>
      <c r="D226" s="542"/>
      <c r="E226" s="588"/>
      <c r="F226" s="589"/>
      <c r="G226" s="590"/>
      <c r="H226" s="590"/>
      <c r="I226" s="590"/>
      <c r="J226" s="591"/>
      <c r="K226" s="590"/>
      <c r="L226" s="590"/>
      <c r="M226" s="590"/>
      <c r="N226" s="590"/>
      <c r="O226" s="595"/>
      <c r="P226" s="596"/>
      <c r="Q226" s="597"/>
      <c r="R226" s="597"/>
      <c r="S226" s="597"/>
      <c r="T226" s="598"/>
      <c r="U226" s="605" t="s">
        <v>296</v>
      </c>
      <c r="V226" s="606"/>
      <c r="W226" s="606"/>
      <c r="X226" s="606"/>
      <c r="Y226" s="607"/>
      <c r="Z226" s="606" t="s">
        <v>450</v>
      </c>
      <c r="AA226" s="606"/>
      <c r="AB226" s="606"/>
      <c r="AC226" s="606"/>
      <c r="AD226" s="606"/>
      <c r="AE226" s="602"/>
      <c r="AF226" s="542"/>
      <c r="AG226" s="542"/>
      <c r="AH226" s="542"/>
      <c r="AI226" s="588"/>
      <c r="AJ226" s="602"/>
      <c r="AK226" s="542"/>
      <c r="AL226" s="542"/>
      <c r="AM226" s="542"/>
      <c r="AN226" s="603"/>
      <c r="AO226" s="542"/>
      <c r="AP226" s="542"/>
      <c r="AQ226" s="542"/>
      <c r="AR226" s="542"/>
      <c r="AS226" s="587"/>
      <c r="AT226" s="586"/>
      <c r="AU226" s="542"/>
      <c r="AV226" s="542"/>
      <c r="AW226" s="542"/>
      <c r="AX226" s="587"/>
    </row>
    <row r="227" spans="1:50" ht="18" customHeight="1">
      <c r="A227" s="559"/>
      <c r="B227" s="555"/>
      <c r="C227" s="555"/>
      <c r="D227" s="555"/>
      <c r="E227" s="558"/>
      <c r="F227" s="592"/>
      <c r="G227" s="593"/>
      <c r="H227" s="593"/>
      <c r="I227" s="593"/>
      <c r="J227" s="594"/>
      <c r="K227" s="555" t="s">
        <v>445</v>
      </c>
      <c r="L227" s="555"/>
      <c r="M227" s="555"/>
      <c r="N227" s="555"/>
      <c r="O227" s="556"/>
      <c r="P227" s="599"/>
      <c r="Q227" s="600"/>
      <c r="R227" s="600"/>
      <c r="S227" s="600"/>
      <c r="T227" s="601"/>
      <c r="U227" s="608"/>
      <c r="V227" s="609"/>
      <c r="W227" s="609"/>
      <c r="X227" s="609"/>
      <c r="Y227" s="610"/>
      <c r="Z227" s="609"/>
      <c r="AA227" s="609"/>
      <c r="AB227" s="609"/>
      <c r="AC227" s="609"/>
      <c r="AD227" s="609"/>
      <c r="AE227" s="557" t="s">
        <v>272</v>
      </c>
      <c r="AF227" s="555"/>
      <c r="AG227" s="555"/>
      <c r="AH227" s="555"/>
      <c r="AI227" s="558"/>
      <c r="AJ227" s="557"/>
      <c r="AK227" s="555"/>
      <c r="AL227" s="555"/>
      <c r="AM227" s="555"/>
      <c r="AN227" s="604"/>
      <c r="AO227" s="555" t="s">
        <v>352</v>
      </c>
      <c r="AP227" s="555"/>
      <c r="AQ227" s="555"/>
      <c r="AR227" s="555"/>
      <c r="AS227" s="555"/>
      <c r="AT227" s="559" t="s">
        <v>446</v>
      </c>
      <c r="AU227" s="555"/>
      <c r="AV227" s="555"/>
      <c r="AW227" s="555"/>
      <c r="AX227" s="556"/>
    </row>
    <row r="228" spans="1:50" s="142" customFormat="1">
      <c r="A228" s="560" t="s">
        <v>267</v>
      </c>
      <c r="B228" s="561"/>
      <c r="C228" s="561"/>
      <c r="D228" s="561"/>
      <c r="E228" s="562"/>
      <c r="F228" s="563" t="s">
        <v>267</v>
      </c>
      <c r="G228" s="561"/>
      <c r="H228" s="561"/>
      <c r="I228" s="561"/>
      <c r="J228" s="564"/>
      <c r="K228" s="561" t="s">
        <v>267</v>
      </c>
      <c r="L228" s="561"/>
      <c r="M228" s="561"/>
      <c r="N228" s="561"/>
      <c r="O228" s="565"/>
      <c r="P228" s="561" t="s">
        <v>267</v>
      </c>
      <c r="Q228" s="561"/>
      <c r="R228" s="561"/>
      <c r="S228" s="561"/>
      <c r="T228" s="561"/>
      <c r="U228" s="563" t="s">
        <v>267</v>
      </c>
      <c r="V228" s="561"/>
      <c r="W228" s="561"/>
      <c r="X228" s="561"/>
      <c r="Y228" s="562"/>
      <c r="Z228" s="561" t="s">
        <v>267</v>
      </c>
      <c r="AA228" s="561"/>
      <c r="AB228" s="561"/>
      <c r="AC228" s="561"/>
      <c r="AD228" s="561"/>
      <c r="AE228" s="563" t="s">
        <v>267</v>
      </c>
      <c r="AF228" s="561"/>
      <c r="AG228" s="561"/>
      <c r="AH228" s="561"/>
      <c r="AI228" s="562"/>
      <c r="AJ228" s="563" t="s">
        <v>267</v>
      </c>
      <c r="AK228" s="561"/>
      <c r="AL228" s="561"/>
      <c r="AM228" s="561"/>
      <c r="AN228" s="564"/>
      <c r="AO228" s="561" t="s">
        <v>267</v>
      </c>
      <c r="AP228" s="561"/>
      <c r="AQ228" s="561"/>
      <c r="AR228" s="561"/>
      <c r="AS228" s="561"/>
      <c r="AT228" s="560" t="s">
        <v>267</v>
      </c>
      <c r="AU228" s="561"/>
      <c r="AV228" s="561"/>
      <c r="AW228" s="561"/>
      <c r="AX228" s="565"/>
    </row>
    <row r="229" spans="1:50" ht="24.9" customHeight="1">
      <c r="A229" s="566">
        <f>'③細目表（提出）'!C31</f>
        <v>0</v>
      </c>
      <c r="B229" s="567"/>
      <c r="C229" s="567"/>
      <c r="D229" s="567"/>
      <c r="E229" s="568"/>
      <c r="F229" s="569">
        <f>'③細目表（提出）'!D31</f>
        <v>0</v>
      </c>
      <c r="G229" s="571"/>
      <c r="H229" s="571"/>
      <c r="I229" s="571"/>
      <c r="J229" s="577"/>
      <c r="K229" s="571">
        <f>A229+F229</f>
        <v>0</v>
      </c>
      <c r="L229" s="571"/>
      <c r="M229" s="571"/>
      <c r="N229" s="571"/>
      <c r="O229" s="578"/>
      <c r="P229" s="571" t="e">
        <f>'③細目表（提出）'!F31</f>
        <v>#DIV/0!</v>
      </c>
      <c r="Q229" s="571"/>
      <c r="R229" s="571"/>
      <c r="S229" s="571"/>
      <c r="T229" s="571"/>
      <c r="U229" s="569" t="e">
        <f>'③細目表（提出）'!G31</f>
        <v>#DIV/0!</v>
      </c>
      <c r="V229" s="571"/>
      <c r="W229" s="571"/>
      <c r="X229" s="571"/>
      <c r="Y229" s="579"/>
      <c r="Z229" s="571">
        <f>'③細目表（提出）'!H31</f>
        <v>0</v>
      </c>
      <c r="AA229" s="571"/>
      <c r="AB229" s="571"/>
      <c r="AC229" s="571"/>
      <c r="AD229" s="571"/>
      <c r="AE229" s="569" t="e">
        <f>P229-U229-Z229</f>
        <v>#DIV/0!</v>
      </c>
      <c r="AF229" s="571"/>
      <c r="AG229" s="571"/>
      <c r="AH229" s="571"/>
      <c r="AI229" s="579"/>
      <c r="AJ229" s="569">
        <f>'③細目表（提出）'!J31</f>
        <v>0</v>
      </c>
      <c r="AK229" s="571"/>
      <c r="AL229" s="571"/>
      <c r="AM229" s="571"/>
      <c r="AN229" s="577"/>
      <c r="AO229" s="571" t="e">
        <f>AE229+AJ229</f>
        <v>#DIV/0!</v>
      </c>
      <c r="AP229" s="571"/>
      <c r="AQ229" s="571"/>
      <c r="AR229" s="571"/>
      <c r="AS229" s="571"/>
      <c r="AT229" s="566" t="e">
        <f>K229-AO229</f>
        <v>#DIV/0!</v>
      </c>
      <c r="AU229" s="571"/>
      <c r="AV229" s="571"/>
      <c r="AW229" s="571"/>
      <c r="AX229" s="578"/>
    </row>
    <row r="230" spans="1:50">
      <c r="A230" s="185" t="s">
        <v>451</v>
      </c>
      <c r="B230" s="185"/>
      <c r="C230" s="185"/>
      <c r="D230" s="185"/>
      <c r="E230" s="185"/>
      <c r="F230" s="185"/>
      <c r="G230" s="185"/>
      <c r="H230" s="185"/>
      <c r="I230" s="185"/>
      <c r="J230" s="185"/>
      <c r="K230" s="185"/>
      <c r="L230" s="185"/>
      <c r="M230" s="185"/>
      <c r="N230" s="185"/>
      <c r="O230" s="185"/>
      <c r="P230" s="185"/>
      <c r="Q230" s="185"/>
      <c r="R230" s="185"/>
      <c r="S230" s="185"/>
      <c r="T230" s="185"/>
      <c r="U230" s="185"/>
      <c r="V230" s="185"/>
      <c r="W230" s="185"/>
      <c r="X230" s="185"/>
      <c r="Y230" s="185"/>
      <c r="Z230" s="185"/>
      <c r="AA230" s="185"/>
      <c r="AB230" s="185"/>
      <c r="AC230" s="185"/>
      <c r="AD230" s="185"/>
      <c r="AE230" s="185"/>
      <c r="AF230" s="185"/>
      <c r="AG230" s="185"/>
      <c r="AH230" s="185"/>
      <c r="AI230" s="185"/>
      <c r="AJ230" s="185"/>
      <c r="AK230" s="185"/>
      <c r="AL230" s="185"/>
      <c r="AM230" s="185"/>
      <c r="AN230" s="185"/>
      <c r="AO230" s="185"/>
      <c r="AP230" s="185"/>
      <c r="AQ230" s="185"/>
      <c r="AR230" s="185"/>
      <c r="AS230" s="185"/>
      <c r="AT230" s="185"/>
      <c r="AU230" s="185"/>
      <c r="AV230" s="185"/>
      <c r="AW230" s="185"/>
      <c r="AX230" s="185"/>
    </row>
    <row r="231" spans="1:50" ht="20.100000000000001" customHeight="1">
      <c r="A231" s="542" t="s">
        <v>232</v>
      </c>
      <c r="B231" s="542"/>
      <c r="C231" s="542"/>
      <c r="D231" s="542"/>
      <c r="E231" s="542"/>
      <c r="F231" s="542"/>
      <c r="G231" s="542"/>
      <c r="H231" s="542"/>
      <c r="I231" s="542"/>
      <c r="J231" s="542"/>
      <c r="K231" s="542"/>
      <c r="L231" s="542"/>
      <c r="M231" s="542"/>
      <c r="N231" s="542"/>
      <c r="O231" s="542"/>
      <c r="P231" s="542"/>
      <c r="Q231" s="542"/>
      <c r="R231" s="542"/>
      <c r="S231" s="542"/>
      <c r="T231" s="542"/>
      <c r="U231" s="542"/>
      <c r="V231" s="542"/>
      <c r="W231" s="542"/>
      <c r="X231" s="542"/>
      <c r="Y231" s="542"/>
      <c r="Z231" s="542"/>
      <c r="AA231" s="542"/>
      <c r="AB231" s="542"/>
      <c r="AC231" s="542"/>
      <c r="AD231" s="542"/>
      <c r="AE231" s="542"/>
      <c r="AF231" s="542"/>
      <c r="AG231" s="542"/>
      <c r="AH231" s="542"/>
      <c r="AI231" s="542"/>
      <c r="AJ231" s="542"/>
      <c r="AK231" s="542"/>
      <c r="AL231" s="542"/>
      <c r="AM231" s="542"/>
      <c r="AN231" s="542"/>
      <c r="AO231" s="542"/>
      <c r="AP231" s="542"/>
      <c r="AQ231" s="542"/>
      <c r="AR231" s="542"/>
      <c r="AS231" s="542"/>
      <c r="AT231" s="542"/>
      <c r="AU231" s="542"/>
      <c r="AV231" s="542"/>
      <c r="AW231" s="542"/>
      <c r="AX231" s="542"/>
    </row>
    <row r="232" spans="1:50" ht="20.100000000000001" customHeight="1">
      <c r="AK232" s="186" t="s">
        <v>126</v>
      </c>
      <c r="AL232" s="543" t="s">
        <v>159</v>
      </c>
      <c r="AM232" s="543"/>
      <c r="AN232" s="543"/>
      <c r="AO232" s="184" t="s">
        <v>138</v>
      </c>
      <c r="AP232" s="473" t="str">
        <f>$AP$2</f>
        <v>集落協定</v>
      </c>
      <c r="AQ232" s="473"/>
      <c r="AR232" s="473"/>
      <c r="AS232" s="473"/>
      <c r="AT232" s="473"/>
      <c r="AU232" s="473"/>
      <c r="AV232" s="473"/>
      <c r="AW232" s="473"/>
      <c r="AX232" s="141" t="s">
        <v>137</v>
      </c>
    </row>
    <row r="233" spans="1:50" ht="20.100000000000001" customHeight="1">
      <c r="AK233" s="186" t="s">
        <v>126</v>
      </c>
      <c r="AL233" s="544" t="s">
        <v>164</v>
      </c>
      <c r="AM233" s="544"/>
      <c r="AN233" s="544"/>
      <c r="AO233" s="544"/>
      <c r="AP233" s="544"/>
      <c r="AQ233" s="184" t="s">
        <v>135</v>
      </c>
      <c r="AR233" s="545">
        <f>②内訳!L31</f>
        <v>0</v>
      </c>
      <c r="AS233" s="545"/>
      <c r="AT233" s="545"/>
      <c r="AU233" s="545"/>
      <c r="AV233" s="545"/>
      <c r="AW233" s="545"/>
      <c r="AX233" s="141" t="s">
        <v>137</v>
      </c>
    </row>
    <row r="234" spans="1:50" ht="18" customHeight="1">
      <c r="A234" s="546" t="s">
        <v>13</v>
      </c>
      <c r="B234" s="547"/>
      <c r="C234" s="547"/>
      <c r="D234" s="547"/>
      <c r="E234" s="547"/>
      <c r="F234" s="548" t="s">
        <v>21</v>
      </c>
      <c r="G234" s="547"/>
      <c r="H234" s="547"/>
      <c r="I234" s="547"/>
      <c r="J234" s="549"/>
      <c r="K234" s="547" t="s">
        <v>61</v>
      </c>
      <c r="L234" s="547"/>
      <c r="M234" s="547"/>
      <c r="N234" s="547"/>
      <c r="O234" s="550"/>
      <c r="P234" s="546" t="s">
        <v>313</v>
      </c>
      <c r="Q234" s="547"/>
      <c r="R234" s="547"/>
      <c r="S234" s="547"/>
      <c r="T234" s="547"/>
      <c r="U234" s="547"/>
      <c r="V234" s="547"/>
      <c r="W234" s="547"/>
      <c r="X234" s="547"/>
      <c r="Y234" s="547"/>
      <c r="Z234" s="547"/>
      <c r="AA234" s="547"/>
      <c r="AB234" s="547"/>
      <c r="AC234" s="547"/>
      <c r="AD234" s="551"/>
      <c r="AE234" s="548" t="s">
        <v>147</v>
      </c>
      <c r="AF234" s="547"/>
      <c r="AG234" s="547"/>
      <c r="AH234" s="547"/>
      <c r="AI234" s="551"/>
      <c r="AJ234" s="548" t="s">
        <v>436</v>
      </c>
      <c r="AK234" s="547"/>
      <c r="AL234" s="547"/>
      <c r="AM234" s="547"/>
      <c r="AN234" s="549"/>
      <c r="AO234" s="547" t="s">
        <v>289</v>
      </c>
      <c r="AP234" s="547"/>
      <c r="AQ234" s="547"/>
      <c r="AR234" s="547"/>
      <c r="AS234" s="547"/>
      <c r="AT234" s="523" t="s">
        <v>413</v>
      </c>
      <c r="AU234" s="584"/>
      <c r="AV234" s="584"/>
      <c r="AW234" s="584"/>
      <c r="AX234" s="585"/>
    </row>
    <row r="235" spans="1:50" ht="18" customHeight="1">
      <c r="A235" s="586" t="s">
        <v>256</v>
      </c>
      <c r="B235" s="542"/>
      <c r="C235" s="542"/>
      <c r="D235" s="542"/>
      <c r="E235" s="588"/>
      <c r="F235" s="589" t="s">
        <v>438</v>
      </c>
      <c r="G235" s="590"/>
      <c r="H235" s="590"/>
      <c r="I235" s="590"/>
      <c r="J235" s="591"/>
      <c r="K235" s="590" t="s">
        <v>115</v>
      </c>
      <c r="L235" s="590"/>
      <c r="M235" s="590"/>
      <c r="N235" s="590"/>
      <c r="O235" s="595"/>
      <c r="P235" s="596" t="s">
        <v>202</v>
      </c>
      <c r="Q235" s="597"/>
      <c r="R235" s="597"/>
      <c r="S235" s="597"/>
      <c r="T235" s="598"/>
      <c r="U235" s="552" t="s">
        <v>308</v>
      </c>
      <c r="V235" s="553"/>
      <c r="W235" s="553"/>
      <c r="X235" s="553"/>
      <c r="Y235" s="554"/>
      <c r="Z235" s="552" t="s">
        <v>348</v>
      </c>
      <c r="AA235" s="553"/>
      <c r="AB235" s="553"/>
      <c r="AC235" s="553"/>
      <c r="AD235" s="554"/>
      <c r="AE235" s="602" t="s">
        <v>442</v>
      </c>
      <c r="AF235" s="542"/>
      <c r="AG235" s="542"/>
      <c r="AH235" s="542"/>
      <c r="AI235" s="588"/>
      <c r="AJ235" s="602" t="s">
        <v>449</v>
      </c>
      <c r="AK235" s="542"/>
      <c r="AL235" s="542"/>
      <c r="AM235" s="542"/>
      <c r="AN235" s="603"/>
      <c r="AO235" s="542" t="s">
        <v>117</v>
      </c>
      <c r="AP235" s="542"/>
      <c r="AQ235" s="542"/>
      <c r="AR235" s="542"/>
      <c r="AS235" s="587"/>
      <c r="AT235" s="586"/>
      <c r="AU235" s="542"/>
      <c r="AV235" s="542"/>
      <c r="AW235" s="542"/>
      <c r="AX235" s="587"/>
    </row>
    <row r="236" spans="1:50" ht="18" customHeight="1">
      <c r="A236" s="586"/>
      <c r="B236" s="542"/>
      <c r="C236" s="542"/>
      <c r="D236" s="542"/>
      <c r="E236" s="588"/>
      <c r="F236" s="589"/>
      <c r="G236" s="590"/>
      <c r="H236" s="590"/>
      <c r="I236" s="590"/>
      <c r="J236" s="591"/>
      <c r="K236" s="590"/>
      <c r="L236" s="590"/>
      <c r="M236" s="590"/>
      <c r="N236" s="590"/>
      <c r="O236" s="595"/>
      <c r="P236" s="596"/>
      <c r="Q236" s="597"/>
      <c r="R236" s="597"/>
      <c r="S236" s="597"/>
      <c r="T236" s="598"/>
      <c r="U236" s="605" t="s">
        <v>296</v>
      </c>
      <c r="V236" s="606"/>
      <c r="W236" s="606"/>
      <c r="X236" s="606"/>
      <c r="Y236" s="607"/>
      <c r="Z236" s="606" t="s">
        <v>450</v>
      </c>
      <c r="AA236" s="606"/>
      <c r="AB236" s="606"/>
      <c r="AC236" s="606"/>
      <c r="AD236" s="606"/>
      <c r="AE236" s="602"/>
      <c r="AF236" s="542"/>
      <c r="AG236" s="542"/>
      <c r="AH236" s="542"/>
      <c r="AI236" s="588"/>
      <c r="AJ236" s="602"/>
      <c r="AK236" s="542"/>
      <c r="AL236" s="542"/>
      <c r="AM236" s="542"/>
      <c r="AN236" s="603"/>
      <c r="AO236" s="542"/>
      <c r="AP236" s="542"/>
      <c r="AQ236" s="542"/>
      <c r="AR236" s="542"/>
      <c r="AS236" s="587"/>
      <c r="AT236" s="586"/>
      <c r="AU236" s="542"/>
      <c r="AV236" s="542"/>
      <c r="AW236" s="542"/>
      <c r="AX236" s="587"/>
    </row>
    <row r="237" spans="1:50" ht="18" customHeight="1">
      <c r="A237" s="559"/>
      <c r="B237" s="555"/>
      <c r="C237" s="555"/>
      <c r="D237" s="555"/>
      <c r="E237" s="558"/>
      <c r="F237" s="592"/>
      <c r="G237" s="593"/>
      <c r="H237" s="593"/>
      <c r="I237" s="593"/>
      <c r="J237" s="594"/>
      <c r="K237" s="555" t="s">
        <v>445</v>
      </c>
      <c r="L237" s="555"/>
      <c r="M237" s="555"/>
      <c r="N237" s="555"/>
      <c r="O237" s="556"/>
      <c r="P237" s="599"/>
      <c r="Q237" s="600"/>
      <c r="R237" s="600"/>
      <c r="S237" s="600"/>
      <c r="T237" s="601"/>
      <c r="U237" s="608"/>
      <c r="V237" s="609"/>
      <c r="W237" s="609"/>
      <c r="X237" s="609"/>
      <c r="Y237" s="610"/>
      <c r="Z237" s="609"/>
      <c r="AA237" s="609"/>
      <c r="AB237" s="609"/>
      <c r="AC237" s="609"/>
      <c r="AD237" s="609"/>
      <c r="AE237" s="557" t="s">
        <v>272</v>
      </c>
      <c r="AF237" s="555"/>
      <c r="AG237" s="555"/>
      <c r="AH237" s="555"/>
      <c r="AI237" s="558"/>
      <c r="AJ237" s="557"/>
      <c r="AK237" s="555"/>
      <c r="AL237" s="555"/>
      <c r="AM237" s="555"/>
      <c r="AN237" s="604"/>
      <c r="AO237" s="555" t="s">
        <v>352</v>
      </c>
      <c r="AP237" s="555"/>
      <c r="AQ237" s="555"/>
      <c r="AR237" s="555"/>
      <c r="AS237" s="555"/>
      <c r="AT237" s="559" t="s">
        <v>446</v>
      </c>
      <c r="AU237" s="555"/>
      <c r="AV237" s="555"/>
      <c r="AW237" s="555"/>
      <c r="AX237" s="556"/>
    </row>
    <row r="238" spans="1:50" s="142" customFormat="1">
      <c r="A238" s="560" t="s">
        <v>267</v>
      </c>
      <c r="B238" s="561"/>
      <c r="C238" s="561"/>
      <c r="D238" s="561"/>
      <c r="E238" s="562"/>
      <c r="F238" s="563" t="s">
        <v>267</v>
      </c>
      <c r="G238" s="561"/>
      <c r="H238" s="561"/>
      <c r="I238" s="561"/>
      <c r="J238" s="564"/>
      <c r="K238" s="561" t="s">
        <v>267</v>
      </c>
      <c r="L238" s="561"/>
      <c r="M238" s="561"/>
      <c r="N238" s="561"/>
      <c r="O238" s="565"/>
      <c r="P238" s="561" t="s">
        <v>267</v>
      </c>
      <c r="Q238" s="561"/>
      <c r="R238" s="561"/>
      <c r="S238" s="561"/>
      <c r="T238" s="561"/>
      <c r="U238" s="563" t="s">
        <v>267</v>
      </c>
      <c r="V238" s="561"/>
      <c r="W238" s="561"/>
      <c r="X238" s="561"/>
      <c r="Y238" s="562"/>
      <c r="Z238" s="561" t="s">
        <v>267</v>
      </c>
      <c r="AA238" s="561"/>
      <c r="AB238" s="561"/>
      <c r="AC238" s="561"/>
      <c r="AD238" s="561"/>
      <c r="AE238" s="563" t="s">
        <v>267</v>
      </c>
      <c r="AF238" s="561"/>
      <c r="AG238" s="561"/>
      <c r="AH238" s="561"/>
      <c r="AI238" s="562"/>
      <c r="AJ238" s="563" t="s">
        <v>267</v>
      </c>
      <c r="AK238" s="561"/>
      <c r="AL238" s="561"/>
      <c r="AM238" s="561"/>
      <c r="AN238" s="564"/>
      <c r="AO238" s="561" t="s">
        <v>267</v>
      </c>
      <c r="AP238" s="561"/>
      <c r="AQ238" s="561"/>
      <c r="AR238" s="561"/>
      <c r="AS238" s="561"/>
      <c r="AT238" s="560" t="s">
        <v>267</v>
      </c>
      <c r="AU238" s="561"/>
      <c r="AV238" s="561"/>
      <c r="AW238" s="561"/>
      <c r="AX238" s="565"/>
    </row>
    <row r="239" spans="1:50" ht="24.9" customHeight="1">
      <c r="A239" s="566">
        <f>'③細目表（提出）'!C32</f>
        <v>0</v>
      </c>
      <c r="B239" s="567"/>
      <c r="C239" s="567"/>
      <c r="D239" s="567"/>
      <c r="E239" s="568"/>
      <c r="F239" s="569">
        <f>'③細目表（提出）'!D32</f>
        <v>0</v>
      </c>
      <c r="G239" s="571"/>
      <c r="H239" s="571"/>
      <c r="I239" s="571"/>
      <c r="J239" s="577"/>
      <c r="K239" s="571">
        <f>A239+F239</f>
        <v>0</v>
      </c>
      <c r="L239" s="571"/>
      <c r="M239" s="571"/>
      <c r="N239" s="571"/>
      <c r="O239" s="578"/>
      <c r="P239" s="571" t="e">
        <f>'③細目表（提出）'!F32</f>
        <v>#DIV/0!</v>
      </c>
      <c r="Q239" s="571"/>
      <c r="R239" s="571"/>
      <c r="S239" s="571"/>
      <c r="T239" s="571"/>
      <c r="U239" s="569" t="e">
        <f>'③細目表（提出）'!G32</f>
        <v>#DIV/0!</v>
      </c>
      <c r="V239" s="571"/>
      <c r="W239" s="571"/>
      <c r="X239" s="571"/>
      <c r="Y239" s="579"/>
      <c r="Z239" s="571">
        <f>'③細目表（提出）'!H32</f>
        <v>0</v>
      </c>
      <c r="AA239" s="571"/>
      <c r="AB239" s="571"/>
      <c r="AC239" s="571"/>
      <c r="AD239" s="571"/>
      <c r="AE239" s="569" t="e">
        <f>P239-U239-Z239</f>
        <v>#DIV/0!</v>
      </c>
      <c r="AF239" s="571"/>
      <c r="AG239" s="571"/>
      <c r="AH239" s="571"/>
      <c r="AI239" s="579"/>
      <c r="AJ239" s="569">
        <f>'③細目表（提出）'!J32</f>
        <v>0</v>
      </c>
      <c r="AK239" s="571"/>
      <c r="AL239" s="571"/>
      <c r="AM239" s="571"/>
      <c r="AN239" s="577"/>
      <c r="AO239" s="571" t="e">
        <f>AE239+AJ239</f>
        <v>#DIV/0!</v>
      </c>
      <c r="AP239" s="571"/>
      <c r="AQ239" s="571"/>
      <c r="AR239" s="571"/>
      <c r="AS239" s="571"/>
      <c r="AT239" s="566" t="e">
        <f>K239-AO239</f>
        <v>#DIV/0!</v>
      </c>
      <c r="AU239" s="571"/>
      <c r="AV239" s="571"/>
      <c r="AW239" s="571"/>
      <c r="AX239" s="578"/>
    </row>
    <row r="240" spans="1:50">
      <c r="A240" s="185" t="s">
        <v>451</v>
      </c>
      <c r="B240" s="185"/>
      <c r="C240" s="185"/>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row>
    <row r="241" spans="1:50" ht="20.100000000000001" customHeight="1">
      <c r="A241" s="542" t="s">
        <v>232</v>
      </c>
      <c r="B241" s="542"/>
      <c r="C241" s="542"/>
      <c r="D241" s="542"/>
      <c r="E241" s="542"/>
      <c r="F241" s="542"/>
      <c r="G241" s="542"/>
      <c r="H241" s="542"/>
      <c r="I241" s="542"/>
      <c r="J241" s="542"/>
      <c r="K241" s="542"/>
      <c r="L241" s="542"/>
      <c r="M241" s="542"/>
      <c r="N241" s="542"/>
      <c r="O241" s="542"/>
      <c r="P241" s="542"/>
      <c r="Q241" s="542"/>
      <c r="R241" s="542"/>
      <c r="S241" s="542"/>
      <c r="T241" s="542"/>
      <c r="U241" s="542"/>
      <c r="V241" s="542"/>
      <c r="W241" s="542"/>
      <c r="X241" s="542"/>
      <c r="Y241" s="542"/>
      <c r="Z241" s="542"/>
      <c r="AA241" s="542"/>
      <c r="AB241" s="542"/>
      <c r="AC241" s="542"/>
      <c r="AD241" s="542"/>
      <c r="AE241" s="542"/>
      <c r="AF241" s="542"/>
      <c r="AG241" s="542"/>
      <c r="AH241" s="542"/>
      <c r="AI241" s="542"/>
      <c r="AJ241" s="542"/>
      <c r="AK241" s="542"/>
      <c r="AL241" s="542"/>
      <c r="AM241" s="542"/>
      <c r="AN241" s="542"/>
      <c r="AO241" s="542"/>
      <c r="AP241" s="542"/>
      <c r="AQ241" s="542"/>
      <c r="AR241" s="542"/>
      <c r="AS241" s="542"/>
      <c r="AT241" s="542"/>
      <c r="AU241" s="542"/>
      <c r="AV241" s="542"/>
      <c r="AW241" s="542"/>
      <c r="AX241" s="542"/>
    </row>
    <row r="242" spans="1:50" ht="20.100000000000001" customHeight="1">
      <c r="AK242" s="186" t="s">
        <v>126</v>
      </c>
      <c r="AL242" s="543" t="s">
        <v>159</v>
      </c>
      <c r="AM242" s="543"/>
      <c r="AN242" s="543"/>
      <c r="AO242" s="184" t="s">
        <v>138</v>
      </c>
      <c r="AP242" s="473" t="str">
        <f>$AP$2</f>
        <v>集落協定</v>
      </c>
      <c r="AQ242" s="473"/>
      <c r="AR242" s="473"/>
      <c r="AS242" s="473"/>
      <c r="AT242" s="473"/>
      <c r="AU242" s="473"/>
      <c r="AV242" s="473"/>
      <c r="AW242" s="473"/>
      <c r="AX242" s="141" t="s">
        <v>137</v>
      </c>
    </row>
    <row r="243" spans="1:50" ht="20.100000000000001" customHeight="1">
      <c r="AK243" s="186" t="s">
        <v>126</v>
      </c>
      <c r="AL243" s="544" t="s">
        <v>164</v>
      </c>
      <c r="AM243" s="544"/>
      <c r="AN243" s="544"/>
      <c r="AO243" s="544"/>
      <c r="AP243" s="544"/>
      <c r="AQ243" s="184" t="s">
        <v>135</v>
      </c>
      <c r="AR243" s="545">
        <f>②内訳!L32</f>
        <v>0</v>
      </c>
      <c r="AS243" s="545"/>
      <c r="AT243" s="545"/>
      <c r="AU243" s="545"/>
      <c r="AV243" s="545"/>
      <c r="AW243" s="545"/>
      <c r="AX243" s="141" t="s">
        <v>137</v>
      </c>
    </row>
    <row r="244" spans="1:50" ht="18" customHeight="1">
      <c r="A244" s="546" t="s">
        <v>13</v>
      </c>
      <c r="B244" s="547"/>
      <c r="C244" s="547"/>
      <c r="D244" s="547"/>
      <c r="E244" s="547"/>
      <c r="F244" s="548" t="s">
        <v>21</v>
      </c>
      <c r="G244" s="547"/>
      <c r="H244" s="547"/>
      <c r="I244" s="547"/>
      <c r="J244" s="549"/>
      <c r="K244" s="547" t="s">
        <v>61</v>
      </c>
      <c r="L244" s="547"/>
      <c r="M244" s="547"/>
      <c r="N244" s="547"/>
      <c r="O244" s="550"/>
      <c r="P244" s="546" t="s">
        <v>313</v>
      </c>
      <c r="Q244" s="547"/>
      <c r="R244" s="547"/>
      <c r="S244" s="547"/>
      <c r="T244" s="547"/>
      <c r="U244" s="547"/>
      <c r="V244" s="547"/>
      <c r="W244" s="547"/>
      <c r="X244" s="547"/>
      <c r="Y244" s="547"/>
      <c r="Z244" s="547"/>
      <c r="AA244" s="547"/>
      <c r="AB244" s="547"/>
      <c r="AC244" s="547"/>
      <c r="AD244" s="551"/>
      <c r="AE244" s="548" t="s">
        <v>147</v>
      </c>
      <c r="AF244" s="547"/>
      <c r="AG244" s="547"/>
      <c r="AH244" s="547"/>
      <c r="AI244" s="551"/>
      <c r="AJ244" s="548" t="s">
        <v>436</v>
      </c>
      <c r="AK244" s="547"/>
      <c r="AL244" s="547"/>
      <c r="AM244" s="547"/>
      <c r="AN244" s="549"/>
      <c r="AO244" s="547" t="s">
        <v>289</v>
      </c>
      <c r="AP244" s="547"/>
      <c r="AQ244" s="547"/>
      <c r="AR244" s="547"/>
      <c r="AS244" s="547"/>
      <c r="AT244" s="523" t="s">
        <v>413</v>
      </c>
      <c r="AU244" s="584"/>
      <c r="AV244" s="584"/>
      <c r="AW244" s="584"/>
      <c r="AX244" s="585"/>
    </row>
    <row r="245" spans="1:50" ht="18" customHeight="1">
      <c r="A245" s="586" t="s">
        <v>256</v>
      </c>
      <c r="B245" s="542"/>
      <c r="C245" s="542"/>
      <c r="D245" s="542"/>
      <c r="E245" s="588"/>
      <c r="F245" s="589" t="s">
        <v>438</v>
      </c>
      <c r="G245" s="590"/>
      <c r="H245" s="590"/>
      <c r="I245" s="590"/>
      <c r="J245" s="591"/>
      <c r="K245" s="590" t="s">
        <v>115</v>
      </c>
      <c r="L245" s="590"/>
      <c r="M245" s="590"/>
      <c r="N245" s="590"/>
      <c r="O245" s="595"/>
      <c r="P245" s="596" t="s">
        <v>202</v>
      </c>
      <c r="Q245" s="597"/>
      <c r="R245" s="597"/>
      <c r="S245" s="597"/>
      <c r="T245" s="598"/>
      <c r="U245" s="552" t="s">
        <v>308</v>
      </c>
      <c r="V245" s="553"/>
      <c r="W245" s="553"/>
      <c r="X245" s="553"/>
      <c r="Y245" s="554"/>
      <c r="Z245" s="552" t="s">
        <v>348</v>
      </c>
      <c r="AA245" s="553"/>
      <c r="AB245" s="553"/>
      <c r="AC245" s="553"/>
      <c r="AD245" s="554"/>
      <c r="AE245" s="602" t="s">
        <v>442</v>
      </c>
      <c r="AF245" s="542"/>
      <c r="AG245" s="542"/>
      <c r="AH245" s="542"/>
      <c r="AI245" s="588"/>
      <c r="AJ245" s="602" t="s">
        <v>449</v>
      </c>
      <c r="AK245" s="542"/>
      <c r="AL245" s="542"/>
      <c r="AM245" s="542"/>
      <c r="AN245" s="603"/>
      <c r="AO245" s="542" t="s">
        <v>117</v>
      </c>
      <c r="AP245" s="542"/>
      <c r="AQ245" s="542"/>
      <c r="AR245" s="542"/>
      <c r="AS245" s="587"/>
      <c r="AT245" s="586"/>
      <c r="AU245" s="542"/>
      <c r="AV245" s="542"/>
      <c r="AW245" s="542"/>
      <c r="AX245" s="587"/>
    </row>
    <row r="246" spans="1:50" ht="18" customHeight="1">
      <c r="A246" s="586"/>
      <c r="B246" s="542"/>
      <c r="C246" s="542"/>
      <c r="D246" s="542"/>
      <c r="E246" s="588"/>
      <c r="F246" s="589"/>
      <c r="G246" s="590"/>
      <c r="H246" s="590"/>
      <c r="I246" s="590"/>
      <c r="J246" s="591"/>
      <c r="K246" s="590"/>
      <c r="L246" s="590"/>
      <c r="M246" s="590"/>
      <c r="N246" s="590"/>
      <c r="O246" s="595"/>
      <c r="P246" s="596"/>
      <c r="Q246" s="597"/>
      <c r="R246" s="597"/>
      <c r="S246" s="597"/>
      <c r="T246" s="598"/>
      <c r="U246" s="605" t="s">
        <v>296</v>
      </c>
      <c r="V246" s="606"/>
      <c r="W246" s="606"/>
      <c r="X246" s="606"/>
      <c r="Y246" s="607"/>
      <c r="Z246" s="606" t="s">
        <v>450</v>
      </c>
      <c r="AA246" s="606"/>
      <c r="AB246" s="606"/>
      <c r="AC246" s="606"/>
      <c r="AD246" s="606"/>
      <c r="AE246" s="602"/>
      <c r="AF246" s="542"/>
      <c r="AG246" s="542"/>
      <c r="AH246" s="542"/>
      <c r="AI246" s="588"/>
      <c r="AJ246" s="602"/>
      <c r="AK246" s="542"/>
      <c r="AL246" s="542"/>
      <c r="AM246" s="542"/>
      <c r="AN246" s="603"/>
      <c r="AO246" s="542"/>
      <c r="AP246" s="542"/>
      <c r="AQ246" s="542"/>
      <c r="AR246" s="542"/>
      <c r="AS246" s="587"/>
      <c r="AT246" s="586"/>
      <c r="AU246" s="542"/>
      <c r="AV246" s="542"/>
      <c r="AW246" s="542"/>
      <c r="AX246" s="587"/>
    </row>
    <row r="247" spans="1:50" ht="18" customHeight="1">
      <c r="A247" s="559"/>
      <c r="B247" s="555"/>
      <c r="C247" s="555"/>
      <c r="D247" s="555"/>
      <c r="E247" s="558"/>
      <c r="F247" s="592"/>
      <c r="G247" s="593"/>
      <c r="H247" s="593"/>
      <c r="I247" s="593"/>
      <c r="J247" s="594"/>
      <c r="K247" s="555" t="s">
        <v>445</v>
      </c>
      <c r="L247" s="555"/>
      <c r="M247" s="555"/>
      <c r="N247" s="555"/>
      <c r="O247" s="556"/>
      <c r="P247" s="599"/>
      <c r="Q247" s="600"/>
      <c r="R247" s="600"/>
      <c r="S247" s="600"/>
      <c r="T247" s="601"/>
      <c r="U247" s="608"/>
      <c r="V247" s="609"/>
      <c r="W247" s="609"/>
      <c r="X247" s="609"/>
      <c r="Y247" s="610"/>
      <c r="Z247" s="609"/>
      <c r="AA247" s="609"/>
      <c r="AB247" s="609"/>
      <c r="AC247" s="609"/>
      <c r="AD247" s="609"/>
      <c r="AE247" s="557" t="s">
        <v>272</v>
      </c>
      <c r="AF247" s="555"/>
      <c r="AG247" s="555"/>
      <c r="AH247" s="555"/>
      <c r="AI247" s="558"/>
      <c r="AJ247" s="557"/>
      <c r="AK247" s="555"/>
      <c r="AL247" s="555"/>
      <c r="AM247" s="555"/>
      <c r="AN247" s="604"/>
      <c r="AO247" s="555" t="s">
        <v>352</v>
      </c>
      <c r="AP247" s="555"/>
      <c r="AQ247" s="555"/>
      <c r="AR247" s="555"/>
      <c r="AS247" s="555"/>
      <c r="AT247" s="559" t="s">
        <v>446</v>
      </c>
      <c r="AU247" s="555"/>
      <c r="AV247" s="555"/>
      <c r="AW247" s="555"/>
      <c r="AX247" s="556"/>
    </row>
    <row r="248" spans="1:50" s="142" customFormat="1">
      <c r="A248" s="560" t="s">
        <v>267</v>
      </c>
      <c r="B248" s="561"/>
      <c r="C248" s="561"/>
      <c r="D248" s="561"/>
      <c r="E248" s="562"/>
      <c r="F248" s="563" t="s">
        <v>267</v>
      </c>
      <c r="G248" s="561"/>
      <c r="H248" s="561"/>
      <c r="I248" s="561"/>
      <c r="J248" s="564"/>
      <c r="K248" s="561" t="s">
        <v>267</v>
      </c>
      <c r="L248" s="561"/>
      <c r="M248" s="561"/>
      <c r="N248" s="561"/>
      <c r="O248" s="565"/>
      <c r="P248" s="561" t="s">
        <v>267</v>
      </c>
      <c r="Q248" s="561"/>
      <c r="R248" s="561"/>
      <c r="S248" s="561"/>
      <c r="T248" s="561"/>
      <c r="U248" s="563" t="s">
        <v>267</v>
      </c>
      <c r="V248" s="561"/>
      <c r="W248" s="561"/>
      <c r="X248" s="561"/>
      <c r="Y248" s="562"/>
      <c r="Z248" s="561" t="s">
        <v>267</v>
      </c>
      <c r="AA248" s="561"/>
      <c r="AB248" s="561"/>
      <c r="AC248" s="561"/>
      <c r="AD248" s="561"/>
      <c r="AE248" s="563" t="s">
        <v>267</v>
      </c>
      <c r="AF248" s="561"/>
      <c r="AG248" s="561"/>
      <c r="AH248" s="561"/>
      <c r="AI248" s="562"/>
      <c r="AJ248" s="563" t="s">
        <v>267</v>
      </c>
      <c r="AK248" s="561"/>
      <c r="AL248" s="561"/>
      <c r="AM248" s="561"/>
      <c r="AN248" s="564"/>
      <c r="AO248" s="561" t="s">
        <v>267</v>
      </c>
      <c r="AP248" s="561"/>
      <c r="AQ248" s="561"/>
      <c r="AR248" s="561"/>
      <c r="AS248" s="561"/>
      <c r="AT248" s="560" t="s">
        <v>267</v>
      </c>
      <c r="AU248" s="561"/>
      <c r="AV248" s="561"/>
      <c r="AW248" s="561"/>
      <c r="AX248" s="565"/>
    </row>
    <row r="249" spans="1:50" ht="24.9" customHeight="1">
      <c r="A249" s="566">
        <f>'③細目表（提出）'!C33</f>
        <v>0</v>
      </c>
      <c r="B249" s="567"/>
      <c r="C249" s="567"/>
      <c r="D249" s="567"/>
      <c r="E249" s="568"/>
      <c r="F249" s="569">
        <f>'③細目表（提出）'!D33</f>
        <v>0</v>
      </c>
      <c r="G249" s="571"/>
      <c r="H249" s="571"/>
      <c r="I249" s="571"/>
      <c r="J249" s="577"/>
      <c r="K249" s="571">
        <f>A249+F249</f>
        <v>0</v>
      </c>
      <c r="L249" s="571"/>
      <c r="M249" s="571"/>
      <c r="N249" s="571"/>
      <c r="O249" s="578"/>
      <c r="P249" s="571" t="e">
        <f>'③細目表（提出）'!F33</f>
        <v>#DIV/0!</v>
      </c>
      <c r="Q249" s="571"/>
      <c r="R249" s="571"/>
      <c r="S249" s="571"/>
      <c r="T249" s="571"/>
      <c r="U249" s="569" t="e">
        <f>'③細目表（提出）'!G33</f>
        <v>#DIV/0!</v>
      </c>
      <c r="V249" s="571"/>
      <c r="W249" s="571"/>
      <c r="X249" s="571"/>
      <c r="Y249" s="579"/>
      <c r="Z249" s="571">
        <f>'③細目表（提出）'!H33</f>
        <v>0</v>
      </c>
      <c r="AA249" s="571"/>
      <c r="AB249" s="571"/>
      <c r="AC249" s="571"/>
      <c r="AD249" s="571"/>
      <c r="AE249" s="569" t="e">
        <f>P249-U249-Z249</f>
        <v>#DIV/0!</v>
      </c>
      <c r="AF249" s="571"/>
      <c r="AG249" s="571"/>
      <c r="AH249" s="571"/>
      <c r="AI249" s="579"/>
      <c r="AJ249" s="569">
        <f>'③細目表（提出）'!J33</f>
        <v>0</v>
      </c>
      <c r="AK249" s="571"/>
      <c r="AL249" s="571"/>
      <c r="AM249" s="571"/>
      <c r="AN249" s="577"/>
      <c r="AO249" s="571" t="e">
        <f>AE249+AJ249</f>
        <v>#DIV/0!</v>
      </c>
      <c r="AP249" s="571"/>
      <c r="AQ249" s="571"/>
      <c r="AR249" s="571"/>
      <c r="AS249" s="571"/>
      <c r="AT249" s="566" t="e">
        <f>K249-AO249</f>
        <v>#DIV/0!</v>
      </c>
      <c r="AU249" s="571"/>
      <c r="AV249" s="571"/>
      <c r="AW249" s="571"/>
      <c r="AX249" s="578"/>
    </row>
    <row r="250" spans="1:50">
      <c r="A250" s="185" t="s">
        <v>451</v>
      </c>
      <c r="B250" s="185"/>
      <c r="C250" s="185"/>
      <c r="D250" s="185"/>
      <c r="E250" s="185"/>
      <c r="F250" s="185"/>
      <c r="G250" s="185"/>
      <c r="H250" s="185"/>
      <c r="I250" s="185"/>
      <c r="J250" s="185"/>
      <c r="K250" s="185"/>
      <c r="L250" s="185"/>
      <c r="M250" s="185"/>
      <c r="N250" s="185"/>
      <c r="O250" s="185"/>
      <c r="P250" s="185"/>
      <c r="Q250" s="185"/>
      <c r="R250" s="185"/>
      <c r="S250" s="185"/>
      <c r="T250" s="185"/>
      <c r="U250" s="185"/>
      <c r="V250" s="185"/>
      <c r="W250" s="185"/>
      <c r="X250" s="185"/>
      <c r="Y250" s="185"/>
      <c r="Z250" s="185"/>
      <c r="AA250" s="185"/>
      <c r="AB250" s="185"/>
      <c r="AC250" s="185"/>
      <c r="AD250" s="185"/>
      <c r="AE250" s="185"/>
      <c r="AF250" s="185"/>
      <c r="AG250" s="185"/>
      <c r="AH250" s="185"/>
      <c r="AI250" s="185"/>
      <c r="AJ250" s="185"/>
      <c r="AK250" s="185"/>
      <c r="AL250" s="185"/>
      <c r="AM250" s="185"/>
      <c r="AN250" s="185"/>
      <c r="AO250" s="185"/>
      <c r="AP250" s="185"/>
      <c r="AQ250" s="185"/>
      <c r="AR250" s="185"/>
      <c r="AS250" s="185"/>
      <c r="AT250" s="185"/>
      <c r="AU250" s="185"/>
      <c r="AV250" s="185"/>
      <c r="AW250" s="185"/>
      <c r="AX250" s="185"/>
    </row>
    <row r="251" spans="1:50" ht="20.100000000000001" customHeight="1">
      <c r="A251" s="542" t="s">
        <v>232</v>
      </c>
      <c r="B251" s="542"/>
      <c r="C251" s="542"/>
      <c r="D251" s="542"/>
      <c r="E251" s="542"/>
      <c r="F251" s="542"/>
      <c r="G251" s="542"/>
      <c r="H251" s="542"/>
      <c r="I251" s="542"/>
      <c r="J251" s="542"/>
      <c r="K251" s="542"/>
      <c r="L251" s="542"/>
      <c r="M251" s="542"/>
      <c r="N251" s="542"/>
      <c r="O251" s="542"/>
      <c r="P251" s="542"/>
      <c r="Q251" s="542"/>
      <c r="R251" s="542"/>
      <c r="S251" s="542"/>
      <c r="T251" s="542"/>
      <c r="U251" s="542"/>
      <c r="V251" s="542"/>
      <c r="W251" s="542"/>
      <c r="X251" s="542"/>
      <c r="Y251" s="542"/>
      <c r="Z251" s="542"/>
      <c r="AA251" s="542"/>
      <c r="AB251" s="542"/>
      <c r="AC251" s="542"/>
      <c r="AD251" s="542"/>
      <c r="AE251" s="542"/>
      <c r="AF251" s="542"/>
      <c r="AG251" s="542"/>
      <c r="AH251" s="542"/>
      <c r="AI251" s="542"/>
      <c r="AJ251" s="542"/>
      <c r="AK251" s="542"/>
      <c r="AL251" s="542"/>
      <c r="AM251" s="542"/>
      <c r="AN251" s="542"/>
      <c r="AO251" s="542"/>
      <c r="AP251" s="542"/>
      <c r="AQ251" s="542"/>
      <c r="AR251" s="542"/>
      <c r="AS251" s="542"/>
      <c r="AT251" s="542"/>
      <c r="AU251" s="542"/>
      <c r="AV251" s="542"/>
      <c r="AW251" s="542"/>
      <c r="AX251" s="542"/>
    </row>
    <row r="252" spans="1:50" ht="20.100000000000001" customHeight="1">
      <c r="AK252" s="186" t="s">
        <v>126</v>
      </c>
      <c r="AL252" s="543" t="s">
        <v>159</v>
      </c>
      <c r="AM252" s="543"/>
      <c r="AN252" s="543"/>
      <c r="AO252" s="184" t="s">
        <v>138</v>
      </c>
      <c r="AP252" s="473" t="str">
        <f>$AP$2</f>
        <v>集落協定</v>
      </c>
      <c r="AQ252" s="473"/>
      <c r="AR252" s="473"/>
      <c r="AS252" s="473"/>
      <c r="AT252" s="473"/>
      <c r="AU252" s="473"/>
      <c r="AV252" s="473"/>
      <c r="AW252" s="473"/>
      <c r="AX252" s="141" t="s">
        <v>137</v>
      </c>
    </row>
    <row r="253" spans="1:50" ht="20.100000000000001" customHeight="1">
      <c r="AK253" s="186" t="s">
        <v>126</v>
      </c>
      <c r="AL253" s="544" t="s">
        <v>164</v>
      </c>
      <c r="AM253" s="544"/>
      <c r="AN253" s="544"/>
      <c r="AO253" s="544"/>
      <c r="AP253" s="544"/>
      <c r="AQ253" s="184" t="s">
        <v>135</v>
      </c>
      <c r="AR253" s="545">
        <f>②内訳!L33</f>
        <v>0</v>
      </c>
      <c r="AS253" s="545"/>
      <c r="AT253" s="545"/>
      <c r="AU253" s="545"/>
      <c r="AV253" s="545"/>
      <c r="AW253" s="545"/>
      <c r="AX253" s="141" t="s">
        <v>137</v>
      </c>
    </row>
    <row r="254" spans="1:50" ht="18" customHeight="1">
      <c r="A254" s="546" t="s">
        <v>13</v>
      </c>
      <c r="B254" s="547"/>
      <c r="C254" s="547"/>
      <c r="D254" s="547"/>
      <c r="E254" s="547"/>
      <c r="F254" s="548" t="s">
        <v>21</v>
      </c>
      <c r="G254" s="547"/>
      <c r="H254" s="547"/>
      <c r="I254" s="547"/>
      <c r="J254" s="549"/>
      <c r="K254" s="547" t="s">
        <v>61</v>
      </c>
      <c r="L254" s="547"/>
      <c r="M254" s="547"/>
      <c r="N254" s="547"/>
      <c r="O254" s="550"/>
      <c r="P254" s="546" t="s">
        <v>313</v>
      </c>
      <c r="Q254" s="547"/>
      <c r="R254" s="547"/>
      <c r="S254" s="547"/>
      <c r="T254" s="547"/>
      <c r="U254" s="547"/>
      <c r="V254" s="547"/>
      <c r="W254" s="547"/>
      <c r="X254" s="547"/>
      <c r="Y254" s="547"/>
      <c r="Z254" s="547"/>
      <c r="AA254" s="547"/>
      <c r="AB254" s="547"/>
      <c r="AC254" s="547"/>
      <c r="AD254" s="551"/>
      <c r="AE254" s="548" t="s">
        <v>147</v>
      </c>
      <c r="AF254" s="547"/>
      <c r="AG254" s="547"/>
      <c r="AH254" s="547"/>
      <c r="AI254" s="551"/>
      <c r="AJ254" s="548" t="s">
        <v>436</v>
      </c>
      <c r="AK254" s="547"/>
      <c r="AL254" s="547"/>
      <c r="AM254" s="547"/>
      <c r="AN254" s="549"/>
      <c r="AO254" s="547" t="s">
        <v>289</v>
      </c>
      <c r="AP254" s="547"/>
      <c r="AQ254" s="547"/>
      <c r="AR254" s="547"/>
      <c r="AS254" s="547"/>
      <c r="AT254" s="523" t="s">
        <v>413</v>
      </c>
      <c r="AU254" s="584"/>
      <c r="AV254" s="584"/>
      <c r="AW254" s="584"/>
      <c r="AX254" s="585"/>
    </row>
    <row r="255" spans="1:50" ht="18" customHeight="1">
      <c r="A255" s="586" t="s">
        <v>256</v>
      </c>
      <c r="B255" s="542"/>
      <c r="C255" s="542"/>
      <c r="D255" s="542"/>
      <c r="E255" s="588"/>
      <c r="F255" s="589" t="s">
        <v>438</v>
      </c>
      <c r="G255" s="590"/>
      <c r="H255" s="590"/>
      <c r="I255" s="590"/>
      <c r="J255" s="591"/>
      <c r="K255" s="590" t="s">
        <v>115</v>
      </c>
      <c r="L255" s="590"/>
      <c r="M255" s="590"/>
      <c r="N255" s="590"/>
      <c r="O255" s="595"/>
      <c r="P255" s="596" t="s">
        <v>202</v>
      </c>
      <c r="Q255" s="597"/>
      <c r="R255" s="597"/>
      <c r="S255" s="597"/>
      <c r="T255" s="598"/>
      <c r="U255" s="552" t="s">
        <v>308</v>
      </c>
      <c r="V255" s="553"/>
      <c r="W255" s="553"/>
      <c r="X255" s="553"/>
      <c r="Y255" s="554"/>
      <c r="Z255" s="552" t="s">
        <v>348</v>
      </c>
      <c r="AA255" s="553"/>
      <c r="AB255" s="553"/>
      <c r="AC255" s="553"/>
      <c r="AD255" s="554"/>
      <c r="AE255" s="602" t="s">
        <v>442</v>
      </c>
      <c r="AF255" s="542"/>
      <c r="AG255" s="542"/>
      <c r="AH255" s="542"/>
      <c r="AI255" s="588"/>
      <c r="AJ255" s="602" t="s">
        <v>449</v>
      </c>
      <c r="AK255" s="542"/>
      <c r="AL255" s="542"/>
      <c r="AM255" s="542"/>
      <c r="AN255" s="603"/>
      <c r="AO255" s="542" t="s">
        <v>117</v>
      </c>
      <c r="AP255" s="542"/>
      <c r="AQ255" s="542"/>
      <c r="AR255" s="542"/>
      <c r="AS255" s="587"/>
      <c r="AT255" s="586"/>
      <c r="AU255" s="542"/>
      <c r="AV255" s="542"/>
      <c r="AW255" s="542"/>
      <c r="AX255" s="587"/>
    </row>
    <row r="256" spans="1:50" ht="18" customHeight="1">
      <c r="A256" s="586"/>
      <c r="B256" s="542"/>
      <c r="C256" s="542"/>
      <c r="D256" s="542"/>
      <c r="E256" s="588"/>
      <c r="F256" s="589"/>
      <c r="G256" s="590"/>
      <c r="H256" s="590"/>
      <c r="I256" s="590"/>
      <c r="J256" s="591"/>
      <c r="K256" s="590"/>
      <c r="L256" s="590"/>
      <c r="M256" s="590"/>
      <c r="N256" s="590"/>
      <c r="O256" s="595"/>
      <c r="P256" s="596"/>
      <c r="Q256" s="597"/>
      <c r="R256" s="597"/>
      <c r="S256" s="597"/>
      <c r="T256" s="598"/>
      <c r="U256" s="605" t="s">
        <v>296</v>
      </c>
      <c r="V256" s="606"/>
      <c r="W256" s="606"/>
      <c r="X256" s="606"/>
      <c r="Y256" s="607"/>
      <c r="Z256" s="606" t="s">
        <v>450</v>
      </c>
      <c r="AA256" s="606"/>
      <c r="AB256" s="606"/>
      <c r="AC256" s="606"/>
      <c r="AD256" s="606"/>
      <c r="AE256" s="602"/>
      <c r="AF256" s="542"/>
      <c r="AG256" s="542"/>
      <c r="AH256" s="542"/>
      <c r="AI256" s="588"/>
      <c r="AJ256" s="602"/>
      <c r="AK256" s="542"/>
      <c r="AL256" s="542"/>
      <c r="AM256" s="542"/>
      <c r="AN256" s="603"/>
      <c r="AO256" s="542"/>
      <c r="AP256" s="542"/>
      <c r="AQ256" s="542"/>
      <c r="AR256" s="542"/>
      <c r="AS256" s="587"/>
      <c r="AT256" s="586"/>
      <c r="AU256" s="542"/>
      <c r="AV256" s="542"/>
      <c r="AW256" s="542"/>
      <c r="AX256" s="587"/>
    </row>
    <row r="257" spans="1:50" ht="18" customHeight="1">
      <c r="A257" s="559"/>
      <c r="B257" s="555"/>
      <c r="C257" s="555"/>
      <c r="D257" s="555"/>
      <c r="E257" s="558"/>
      <c r="F257" s="592"/>
      <c r="G257" s="593"/>
      <c r="H257" s="593"/>
      <c r="I257" s="593"/>
      <c r="J257" s="594"/>
      <c r="K257" s="555" t="s">
        <v>445</v>
      </c>
      <c r="L257" s="555"/>
      <c r="M257" s="555"/>
      <c r="N257" s="555"/>
      <c r="O257" s="556"/>
      <c r="P257" s="599"/>
      <c r="Q257" s="600"/>
      <c r="R257" s="600"/>
      <c r="S257" s="600"/>
      <c r="T257" s="601"/>
      <c r="U257" s="608"/>
      <c r="V257" s="609"/>
      <c r="W257" s="609"/>
      <c r="X257" s="609"/>
      <c r="Y257" s="610"/>
      <c r="Z257" s="609"/>
      <c r="AA257" s="609"/>
      <c r="AB257" s="609"/>
      <c r="AC257" s="609"/>
      <c r="AD257" s="609"/>
      <c r="AE257" s="557" t="s">
        <v>272</v>
      </c>
      <c r="AF257" s="555"/>
      <c r="AG257" s="555"/>
      <c r="AH257" s="555"/>
      <c r="AI257" s="558"/>
      <c r="AJ257" s="557"/>
      <c r="AK257" s="555"/>
      <c r="AL257" s="555"/>
      <c r="AM257" s="555"/>
      <c r="AN257" s="604"/>
      <c r="AO257" s="555" t="s">
        <v>352</v>
      </c>
      <c r="AP257" s="555"/>
      <c r="AQ257" s="555"/>
      <c r="AR257" s="555"/>
      <c r="AS257" s="555"/>
      <c r="AT257" s="559" t="s">
        <v>446</v>
      </c>
      <c r="AU257" s="555"/>
      <c r="AV257" s="555"/>
      <c r="AW257" s="555"/>
      <c r="AX257" s="556"/>
    </row>
    <row r="258" spans="1:50" s="142" customFormat="1">
      <c r="A258" s="560" t="s">
        <v>267</v>
      </c>
      <c r="B258" s="561"/>
      <c r="C258" s="561"/>
      <c r="D258" s="561"/>
      <c r="E258" s="562"/>
      <c r="F258" s="563" t="s">
        <v>267</v>
      </c>
      <c r="G258" s="561"/>
      <c r="H258" s="561"/>
      <c r="I258" s="561"/>
      <c r="J258" s="564"/>
      <c r="K258" s="561" t="s">
        <v>267</v>
      </c>
      <c r="L258" s="561"/>
      <c r="M258" s="561"/>
      <c r="N258" s="561"/>
      <c r="O258" s="565"/>
      <c r="P258" s="561" t="s">
        <v>267</v>
      </c>
      <c r="Q258" s="561"/>
      <c r="R258" s="561"/>
      <c r="S258" s="561"/>
      <c r="T258" s="561"/>
      <c r="U258" s="563" t="s">
        <v>267</v>
      </c>
      <c r="V258" s="561"/>
      <c r="W258" s="561"/>
      <c r="X258" s="561"/>
      <c r="Y258" s="562"/>
      <c r="Z258" s="561" t="s">
        <v>267</v>
      </c>
      <c r="AA258" s="561"/>
      <c r="AB258" s="561"/>
      <c r="AC258" s="561"/>
      <c r="AD258" s="561"/>
      <c r="AE258" s="563" t="s">
        <v>267</v>
      </c>
      <c r="AF258" s="561"/>
      <c r="AG258" s="561"/>
      <c r="AH258" s="561"/>
      <c r="AI258" s="562"/>
      <c r="AJ258" s="563" t="s">
        <v>267</v>
      </c>
      <c r="AK258" s="561"/>
      <c r="AL258" s="561"/>
      <c r="AM258" s="561"/>
      <c r="AN258" s="564"/>
      <c r="AO258" s="561" t="s">
        <v>267</v>
      </c>
      <c r="AP258" s="561"/>
      <c r="AQ258" s="561"/>
      <c r="AR258" s="561"/>
      <c r="AS258" s="561"/>
      <c r="AT258" s="560" t="s">
        <v>267</v>
      </c>
      <c r="AU258" s="561"/>
      <c r="AV258" s="561"/>
      <c r="AW258" s="561"/>
      <c r="AX258" s="565"/>
    </row>
    <row r="259" spans="1:50" ht="24.9" customHeight="1">
      <c r="A259" s="566">
        <f>'③細目表（提出）'!C34</f>
        <v>0</v>
      </c>
      <c r="B259" s="567"/>
      <c r="C259" s="567"/>
      <c r="D259" s="567"/>
      <c r="E259" s="568"/>
      <c r="F259" s="569">
        <f>'③細目表（提出）'!D34</f>
        <v>0</v>
      </c>
      <c r="G259" s="571"/>
      <c r="H259" s="571"/>
      <c r="I259" s="571"/>
      <c r="J259" s="577"/>
      <c r="K259" s="571">
        <f>A259+F259</f>
        <v>0</v>
      </c>
      <c r="L259" s="571"/>
      <c r="M259" s="571"/>
      <c r="N259" s="571"/>
      <c r="O259" s="578"/>
      <c r="P259" s="571" t="e">
        <f>'③細目表（提出）'!F34</f>
        <v>#DIV/0!</v>
      </c>
      <c r="Q259" s="571"/>
      <c r="R259" s="571"/>
      <c r="S259" s="571"/>
      <c r="T259" s="571"/>
      <c r="U259" s="569" t="e">
        <f>'③細目表（提出）'!G34</f>
        <v>#DIV/0!</v>
      </c>
      <c r="V259" s="571"/>
      <c r="W259" s="571"/>
      <c r="X259" s="571"/>
      <c r="Y259" s="579"/>
      <c r="Z259" s="571">
        <f>'③細目表（提出）'!H34</f>
        <v>0</v>
      </c>
      <c r="AA259" s="571"/>
      <c r="AB259" s="571"/>
      <c r="AC259" s="571"/>
      <c r="AD259" s="571"/>
      <c r="AE259" s="569" t="e">
        <f>P259-U259-Z259</f>
        <v>#DIV/0!</v>
      </c>
      <c r="AF259" s="571"/>
      <c r="AG259" s="571"/>
      <c r="AH259" s="571"/>
      <c r="AI259" s="579"/>
      <c r="AJ259" s="569">
        <f>'③細目表（提出）'!J34</f>
        <v>0</v>
      </c>
      <c r="AK259" s="571"/>
      <c r="AL259" s="571"/>
      <c r="AM259" s="571"/>
      <c r="AN259" s="577"/>
      <c r="AO259" s="571" t="e">
        <f>AE259+AJ259</f>
        <v>#DIV/0!</v>
      </c>
      <c r="AP259" s="571"/>
      <c r="AQ259" s="571"/>
      <c r="AR259" s="571"/>
      <c r="AS259" s="571"/>
      <c r="AT259" s="566" t="e">
        <f>K259-AO259</f>
        <v>#DIV/0!</v>
      </c>
      <c r="AU259" s="571"/>
      <c r="AV259" s="571"/>
      <c r="AW259" s="571"/>
      <c r="AX259" s="578"/>
    </row>
    <row r="260" spans="1:50">
      <c r="A260" s="185" t="s">
        <v>451</v>
      </c>
      <c r="B260" s="185"/>
      <c r="C260" s="185"/>
      <c r="D260" s="185"/>
      <c r="E260" s="185"/>
      <c r="F260" s="185"/>
      <c r="G260" s="185"/>
      <c r="H260" s="185"/>
      <c r="I260" s="185"/>
      <c r="J260" s="185"/>
      <c r="K260" s="185"/>
      <c r="L260" s="185"/>
      <c r="M260" s="185"/>
      <c r="N260" s="185"/>
      <c r="O260" s="185"/>
      <c r="P260" s="185"/>
      <c r="Q260" s="185"/>
      <c r="R260" s="185"/>
      <c r="S260" s="185"/>
      <c r="T260" s="185"/>
      <c r="U260" s="185"/>
      <c r="V260" s="185"/>
      <c r="W260" s="185"/>
      <c r="X260" s="185"/>
      <c r="Y260" s="185"/>
      <c r="Z260" s="185"/>
      <c r="AA260" s="185"/>
      <c r="AB260" s="185"/>
      <c r="AC260" s="185"/>
      <c r="AD260" s="185"/>
      <c r="AE260" s="185"/>
      <c r="AF260" s="185"/>
      <c r="AG260" s="185"/>
      <c r="AH260" s="185"/>
      <c r="AI260" s="185"/>
      <c r="AJ260" s="185"/>
      <c r="AK260" s="185"/>
      <c r="AL260" s="185"/>
      <c r="AM260" s="185"/>
      <c r="AN260" s="185"/>
      <c r="AO260" s="185"/>
      <c r="AP260" s="185"/>
      <c r="AQ260" s="185"/>
      <c r="AR260" s="185"/>
      <c r="AS260" s="185"/>
      <c r="AT260" s="185"/>
      <c r="AU260" s="185"/>
      <c r="AV260" s="185"/>
      <c r="AW260" s="185"/>
      <c r="AX260" s="185"/>
    </row>
    <row r="261" spans="1:50" ht="20.100000000000001" customHeight="1">
      <c r="A261" s="542" t="s">
        <v>232</v>
      </c>
      <c r="B261" s="542"/>
      <c r="C261" s="542"/>
      <c r="D261" s="542"/>
      <c r="E261" s="542"/>
      <c r="F261" s="542"/>
      <c r="G261" s="542"/>
      <c r="H261" s="542"/>
      <c r="I261" s="542"/>
      <c r="J261" s="542"/>
      <c r="K261" s="542"/>
      <c r="L261" s="542"/>
      <c r="M261" s="542"/>
      <c r="N261" s="542"/>
      <c r="O261" s="542"/>
      <c r="P261" s="542"/>
      <c r="Q261" s="542"/>
      <c r="R261" s="542"/>
      <c r="S261" s="542"/>
      <c r="T261" s="542"/>
      <c r="U261" s="542"/>
      <c r="V261" s="542"/>
      <c r="W261" s="542"/>
      <c r="X261" s="542"/>
      <c r="Y261" s="542"/>
      <c r="Z261" s="542"/>
      <c r="AA261" s="542"/>
      <c r="AB261" s="542"/>
      <c r="AC261" s="542"/>
      <c r="AD261" s="542"/>
      <c r="AE261" s="542"/>
      <c r="AF261" s="542"/>
      <c r="AG261" s="542"/>
      <c r="AH261" s="542"/>
      <c r="AI261" s="542"/>
      <c r="AJ261" s="542"/>
      <c r="AK261" s="542"/>
      <c r="AL261" s="542"/>
      <c r="AM261" s="542"/>
      <c r="AN261" s="542"/>
      <c r="AO261" s="542"/>
      <c r="AP261" s="542"/>
      <c r="AQ261" s="542"/>
      <c r="AR261" s="542"/>
      <c r="AS261" s="542"/>
      <c r="AT261" s="542"/>
      <c r="AU261" s="542"/>
      <c r="AV261" s="542"/>
      <c r="AW261" s="542"/>
      <c r="AX261" s="542"/>
    </row>
    <row r="262" spans="1:50" ht="20.100000000000001" customHeight="1">
      <c r="AK262" s="186" t="s">
        <v>126</v>
      </c>
      <c r="AL262" s="543" t="s">
        <v>159</v>
      </c>
      <c r="AM262" s="543"/>
      <c r="AN262" s="543"/>
      <c r="AO262" s="184" t="s">
        <v>138</v>
      </c>
      <c r="AP262" s="473" t="str">
        <f>$AP$2</f>
        <v>集落協定</v>
      </c>
      <c r="AQ262" s="473"/>
      <c r="AR262" s="473"/>
      <c r="AS262" s="473"/>
      <c r="AT262" s="473"/>
      <c r="AU262" s="473"/>
      <c r="AV262" s="473"/>
      <c r="AW262" s="473"/>
      <c r="AX262" s="141" t="s">
        <v>137</v>
      </c>
    </row>
    <row r="263" spans="1:50" ht="20.100000000000001" customHeight="1">
      <c r="AK263" s="186" t="s">
        <v>126</v>
      </c>
      <c r="AL263" s="544" t="s">
        <v>164</v>
      </c>
      <c r="AM263" s="544"/>
      <c r="AN263" s="544"/>
      <c r="AO263" s="544"/>
      <c r="AP263" s="544"/>
      <c r="AQ263" s="184" t="s">
        <v>135</v>
      </c>
      <c r="AR263" s="545">
        <f>②内訳!L34</f>
        <v>0</v>
      </c>
      <c r="AS263" s="545"/>
      <c r="AT263" s="545"/>
      <c r="AU263" s="545"/>
      <c r="AV263" s="545"/>
      <c r="AW263" s="545"/>
      <c r="AX263" s="141" t="s">
        <v>137</v>
      </c>
    </row>
    <row r="264" spans="1:50" ht="18" customHeight="1">
      <c r="A264" s="546" t="s">
        <v>13</v>
      </c>
      <c r="B264" s="547"/>
      <c r="C264" s="547"/>
      <c r="D264" s="547"/>
      <c r="E264" s="547"/>
      <c r="F264" s="548" t="s">
        <v>21</v>
      </c>
      <c r="G264" s="547"/>
      <c r="H264" s="547"/>
      <c r="I264" s="547"/>
      <c r="J264" s="549"/>
      <c r="K264" s="547" t="s">
        <v>61</v>
      </c>
      <c r="L264" s="547"/>
      <c r="M264" s="547"/>
      <c r="N264" s="547"/>
      <c r="O264" s="550"/>
      <c r="P264" s="546" t="s">
        <v>313</v>
      </c>
      <c r="Q264" s="547"/>
      <c r="R264" s="547"/>
      <c r="S264" s="547"/>
      <c r="T264" s="547"/>
      <c r="U264" s="547"/>
      <c r="V264" s="547"/>
      <c r="W264" s="547"/>
      <c r="X264" s="547"/>
      <c r="Y264" s="547"/>
      <c r="Z264" s="547"/>
      <c r="AA264" s="547"/>
      <c r="AB264" s="547"/>
      <c r="AC264" s="547"/>
      <c r="AD264" s="551"/>
      <c r="AE264" s="548" t="s">
        <v>147</v>
      </c>
      <c r="AF264" s="547"/>
      <c r="AG264" s="547"/>
      <c r="AH264" s="547"/>
      <c r="AI264" s="551"/>
      <c r="AJ264" s="548" t="s">
        <v>436</v>
      </c>
      <c r="AK264" s="547"/>
      <c r="AL264" s="547"/>
      <c r="AM264" s="547"/>
      <c r="AN264" s="549"/>
      <c r="AO264" s="547" t="s">
        <v>289</v>
      </c>
      <c r="AP264" s="547"/>
      <c r="AQ264" s="547"/>
      <c r="AR264" s="547"/>
      <c r="AS264" s="547"/>
      <c r="AT264" s="523" t="s">
        <v>413</v>
      </c>
      <c r="AU264" s="584"/>
      <c r="AV264" s="584"/>
      <c r="AW264" s="584"/>
      <c r="AX264" s="585"/>
    </row>
    <row r="265" spans="1:50" ht="18" customHeight="1">
      <c r="A265" s="586" t="s">
        <v>256</v>
      </c>
      <c r="B265" s="542"/>
      <c r="C265" s="542"/>
      <c r="D265" s="542"/>
      <c r="E265" s="588"/>
      <c r="F265" s="589" t="s">
        <v>438</v>
      </c>
      <c r="G265" s="590"/>
      <c r="H265" s="590"/>
      <c r="I265" s="590"/>
      <c r="J265" s="591"/>
      <c r="K265" s="590" t="s">
        <v>115</v>
      </c>
      <c r="L265" s="590"/>
      <c r="M265" s="590"/>
      <c r="N265" s="590"/>
      <c r="O265" s="595"/>
      <c r="P265" s="596" t="s">
        <v>202</v>
      </c>
      <c r="Q265" s="597"/>
      <c r="R265" s="597"/>
      <c r="S265" s="597"/>
      <c r="T265" s="598"/>
      <c r="U265" s="552" t="s">
        <v>308</v>
      </c>
      <c r="V265" s="553"/>
      <c r="W265" s="553"/>
      <c r="X265" s="553"/>
      <c r="Y265" s="554"/>
      <c r="Z265" s="552" t="s">
        <v>348</v>
      </c>
      <c r="AA265" s="553"/>
      <c r="AB265" s="553"/>
      <c r="AC265" s="553"/>
      <c r="AD265" s="554"/>
      <c r="AE265" s="602" t="s">
        <v>442</v>
      </c>
      <c r="AF265" s="542"/>
      <c r="AG265" s="542"/>
      <c r="AH265" s="542"/>
      <c r="AI265" s="588"/>
      <c r="AJ265" s="602" t="s">
        <v>449</v>
      </c>
      <c r="AK265" s="542"/>
      <c r="AL265" s="542"/>
      <c r="AM265" s="542"/>
      <c r="AN265" s="603"/>
      <c r="AO265" s="542" t="s">
        <v>117</v>
      </c>
      <c r="AP265" s="542"/>
      <c r="AQ265" s="542"/>
      <c r="AR265" s="542"/>
      <c r="AS265" s="587"/>
      <c r="AT265" s="586"/>
      <c r="AU265" s="542"/>
      <c r="AV265" s="542"/>
      <c r="AW265" s="542"/>
      <c r="AX265" s="587"/>
    </row>
    <row r="266" spans="1:50" ht="18" customHeight="1">
      <c r="A266" s="586"/>
      <c r="B266" s="542"/>
      <c r="C266" s="542"/>
      <c r="D266" s="542"/>
      <c r="E266" s="588"/>
      <c r="F266" s="589"/>
      <c r="G266" s="590"/>
      <c r="H266" s="590"/>
      <c r="I266" s="590"/>
      <c r="J266" s="591"/>
      <c r="K266" s="590"/>
      <c r="L266" s="590"/>
      <c r="M266" s="590"/>
      <c r="N266" s="590"/>
      <c r="O266" s="595"/>
      <c r="P266" s="596"/>
      <c r="Q266" s="597"/>
      <c r="R266" s="597"/>
      <c r="S266" s="597"/>
      <c r="T266" s="598"/>
      <c r="U266" s="605" t="s">
        <v>296</v>
      </c>
      <c r="V266" s="606"/>
      <c r="W266" s="606"/>
      <c r="X266" s="606"/>
      <c r="Y266" s="607"/>
      <c r="Z266" s="606" t="s">
        <v>450</v>
      </c>
      <c r="AA266" s="606"/>
      <c r="AB266" s="606"/>
      <c r="AC266" s="606"/>
      <c r="AD266" s="606"/>
      <c r="AE266" s="602"/>
      <c r="AF266" s="542"/>
      <c r="AG266" s="542"/>
      <c r="AH266" s="542"/>
      <c r="AI266" s="588"/>
      <c r="AJ266" s="602"/>
      <c r="AK266" s="542"/>
      <c r="AL266" s="542"/>
      <c r="AM266" s="542"/>
      <c r="AN266" s="603"/>
      <c r="AO266" s="542"/>
      <c r="AP266" s="542"/>
      <c r="AQ266" s="542"/>
      <c r="AR266" s="542"/>
      <c r="AS266" s="587"/>
      <c r="AT266" s="586"/>
      <c r="AU266" s="542"/>
      <c r="AV266" s="542"/>
      <c r="AW266" s="542"/>
      <c r="AX266" s="587"/>
    </row>
    <row r="267" spans="1:50" ht="18" customHeight="1">
      <c r="A267" s="559"/>
      <c r="B267" s="555"/>
      <c r="C267" s="555"/>
      <c r="D267" s="555"/>
      <c r="E267" s="558"/>
      <c r="F267" s="592"/>
      <c r="G267" s="593"/>
      <c r="H267" s="593"/>
      <c r="I267" s="593"/>
      <c r="J267" s="594"/>
      <c r="K267" s="555" t="s">
        <v>445</v>
      </c>
      <c r="L267" s="555"/>
      <c r="M267" s="555"/>
      <c r="N267" s="555"/>
      <c r="O267" s="556"/>
      <c r="P267" s="599"/>
      <c r="Q267" s="600"/>
      <c r="R267" s="600"/>
      <c r="S267" s="600"/>
      <c r="T267" s="601"/>
      <c r="U267" s="608"/>
      <c r="V267" s="609"/>
      <c r="W267" s="609"/>
      <c r="X267" s="609"/>
      <c r="Y267" s="610"/>
      <c r="Z267" s="609"/>
      <c r="AA267" s="609"/>
      <c r="AB267" s="609"/>
      <c r="AC267" s="609"/>
      <c r="AD267" s="609"/>
      <c r="AE267" s="557" t="s">
        <v>272</v>
      </c>
      <c r="AF267" s="555"/>
      <c r="AG267" s="555"/>
      <c r="AH267" s="555"/>
      <c r="AI267" s="558"/>
      <c r="AJ267" s="557"/>
      <c r="AK267" s="555"/>
      <c r="AL267" s="555"/>
      <c r="AM267" s="555"/>
      <c r="AN267" s="604"/>
      <c r="AO267" s="555" t="s">
        <v>352</v>
      </c>
      <c r="AP267" s="555"/>
      <c r="AQ267" s="555"/>
      <c r="AR267" s="555"/>
      <c r="AS267" s="555"/>
      <c r="AT267" s="559" t="s">
        <v>446</v>
      </c>
      <c r="AU267" s="555"/>
      <c r="AV267" s="555"/>
      <c r="AW267" s="555"/>
      <c r="AX267" s="556"/>
    </row>
    <row r="268" spans="1:50" s="142" customFormat="1">
      <c r="A268" s="560" t="s">
        <v>267</v>
      </c>
      <c r="B268" s="561"/>
      <c r="C268" s="561"/>
      <c r="D268" s="561"/>
      <c r="E268" s="562"/>
      <c r="F268" s="563" t="s">
        <v>267</v>
      </c>
      <c r="G268" s="561"/>
      <c r="H268" s="561"/>
      <c r="I268" s="561"/>
      <c r="J268" s="564"/>
      <c r="K268" s="561" t="s">
        <v>267</v>
      </c>
      <c r="L268" s="561"/>
      <c r="M268" s="561"/>
      <c r="N268" s="561"/>
      <c r="O268" s="565"/>
      <c r="P268" s="561" t="s">
        <v>267</v>
      </c>
      <c r="Q268" s="561"/>
      <c r="R268" s="561"/>
      <c r="S268" s="561"/>
      <c r="T268" s="561"/>
      <c r="U268" s="563" t="s">
        <v>267</v>
      </c>
      <c r="V268" s="561"/>
      <c r="W268" s="561"/>
      <c r="X268" s="561"/>
      <c r="Y268" s="562"/>
      <c r="Z268" s="561" t="s">
        <v>267</v>
      </c>
      <c r="AA268" s="561"/>
      <c r="AB268" s="561"/>
      <c r="AC268" s="561"/>
      <c r="AD268" s="561"/>
      <c r="AE268" s="563" t="s">
        <v>267</v>
      </c>
      <c r="AF268" s="561"/>
      <c r="AG268" s="561"/>
      <c r="AH268" s="561"/>
      <c r="AI268" s="562"/>
      <c r="AJ268" s="563" t="s">
        <v>267</v>
      </c>
      <c r="AK268" s="561"/>
      <c r="AL268" s="561"/>
      <c r="AM268" s="561"/>
      <c r="AN268" s="564"/>
      <c r="AO268" s="561" t="s">
        <v>267</v>
      </c>
      <c r="AP268" s="561"/>
      <c r="AQ268" s="561"/>
      <c r="AR268" s="561"/>
      <c r="AS268" s="561"/>
      <c r="AT268" s="560" t="s">
        <v>267</v>
      </c>
      <c r="AU268" s="561"/>
      <c r="AV268" s="561"/>
      <c r="AW268" s="561"/>
      <c r="AX268" s="565"/>
    </row>
    <row r="269" spans="1:50" ht="24.9" customHeight="1">
      <c r="A269" s="566">
        <f>'③細目表（提出）'!C35</f>
        <v>0</v>
      </c>
      <c r="B269" s="567"/>
      <c r="C269" s="567"/>
      <c r="D269" s="567"/>
      <c r="E269" s="568"/>
      <c r="F269" s="569">
        <f>'③細目表（提出）'!D35</f>
        <v>0</v>
      </c>
      <c r="G269" s="571"/>
      <c r="H269" s="571"/>
      <c r="I269" s="571"/>
      <c r="J269" s="577"/>
      <c r="K269" s="571">
        <f>A269+F269</f>
        <v>0</v>
      </c>
      <c r="L269" s="571"/>
      <c r="M269" s="571"/>
      <c r="N269" s="571"/>
      <c r="O269" s="578"/>
      <c r="P269" s="571" t="e">
        <f>'③細目表（提出）'!F35</f>
        <v>#DIV/0!</v>
      </c>
      <c r="Q269" s="571"/>
      <c r="R269" s="571"/>
      <c r="S269" s="571"/>
      <c r="T269" s="571"/>
      <c r="U269" s="569" t="e">
        <f>'③細目表（提出）'!G35</f>
        <v>#DIV/0!</v>
      </c>
      <c r="V269" s="571"/>
      <c r="W269" s="571"/>
      <c r="X269" s="571"/>
      <c r="Y269" s="579"/>
      <c r="Z269" s="571">
        <f>'③細目表（提出）'!H35</f>
        <v>0</v>
      </c>
      <c r="AA269" s="571"/>
      <c r="AB269" s="571"/>
      <c r="AC269" s="571"/>
      <c r="AD269" s="571"/>
      <c r="AE269" s="569" t="e">
        <f>P269-U269-Z269</f>
        <v>#DIV/0!</v>
      </c>
      <c r="AF269" s="571"/>
      <c r="AG269" s="571"/>
      <c r="AH269" s="571"/>
      <c r="AI269" s="579"/>
      <c r="AJ269" s="569">
        <f>'③細目表（提出）'!J35</f>
        <v>0</v>
      </c>
      <c r="AK269" s="571"/>
      <c r="AL269" s="571"/>
      <c r="AM269" s="571"/>
      <c r="AN269" s="577"/>
      <c r="AO269" s="571" t="e">
        <f>AE269+AJ269</f>
        <v>#DIV/0!</v>
      </c>
      <c r="AP269" s="571"/>
      <c r="AQ269" s="571"/>
      <c r="AR269" s="571"/>
      <c r="AS269" s="571"/>
      <c r="AT269" s="566" t="e">
        <f>K269-AO269</f>
        <v>#DIV/0!</v>
      </c>
      <c r="AU269" s="571"/>
      <c r="AV269" s="571"/>
      <c r="AW269" s="571"/>
      <c r="AX269" s="578"/>
    </row>
    <row r="270" spans="1:50">
      <c r="A270" s="185" t="s">
        <v>451</v>
      </c>
      <c r="B270" s="185"/>
      <c r="C270" s="185"/>
      <c r="D270" s="185"/>
      <c r="E270" s="185"/>
      <c r="F270" s="185"/>
      <c r="G270" s="185"/>
      <c r="H270" s="185"/>
      <c r="I270" s="185"/>
      <c r="J270" s="185"/>
      <c r="K270" s="185"/>
      <c r="L270" s="185"/>
      <c r="M270" s="185"/>
      <c r="N270" s="185"/>
      <c r="O270" s="185"/>
      <c r="P270" s="185"/>
      <c r="Q270" s="185"/>
      <c r="R270" s="185"/>
      <c r="S270" s="185"/>
      <c r="T270" s="185"/>
      <c r="U270" s="185"/>
      <c r="V270" s="185"/>
      <c r="W270" s="185"/>
      <c r="X270" s="185"/>
      <c r="Y270" s="185"/>
      <c r="Z270" s="185"/>
      <c r="AA270" s="185"/>
      <c r="AB270" s="185"/>
      <c r="AC270" s="185"/>
      <c r="AD270" s="185"/>
      <c r="AE270" s="185"/>
      <c r="AF270" s="185"/>
      <c r="AG270" s="185"/>
      <c r="AH270" s="185"/>
      <c r="AI270" s="185"/>
      <c r="AJ270" s="185"/>
      <c r="AK270" s="185"/>
      <c r="AL270" s="185"/>
      <c r="AM270" s="185"/>
      <c r="AN270" s="185"/>
      <c r="AO270" s="185"/>
      <c r="AP270" s="185"/>
      <c r="AQ270" s="185"/>
      <c r="AR270" s="185"/>
      <c r="AS270" s="185"/>
      <c r="AT270" s="185"/>
      <c r="AU270" s="185"/>
      <c r="AV270" s="185"/>
      <c r="AW270" s="185"/>
      <c r="AX270" s="185"/>
    </row>
    <row r="271" spans="1:50" ht="20.100000000000001" customHeight="1"/>
    <row r="272" spans="1:50" ht="20.100000000000001" customHeight="1"/>
    <row r="273" ht="20.100000000000001" customHeight="1"/>
    <row r="274" ht="18" customHeight="1"/>
    <row r="275" ht="18" customHeight="1"/>
    <row r="276" ht="18" customHeight="1"/>
    <row r="277" ht="18" customHeight="1"/>
    <row r="278" s="142" customFormat="1"/>
    <row r="279" ht="24.9" customHeight="1"/>
    <row r="281" ht="20.100000000000001" customHeight="1"/>
    <row r="282" ht="20.100000000000001" customHeight="1"/>
    <row r="283" ht="20.100000000000001" customHeight="1"/>
    <row r="284" ht="18" customHeight="1"/>
    <row r="285" ht="18" customHeight="1"/>
    <row r="286" ht="18" customHeight="1"/>
    <row r="287" ht="18" customHeight="1"/>
    <row r="288" s="142" customFormat="1"/>
    <row r="289" ht="24.9" customHeight="1"/>
    <row r="291" ht="20.100000000000001" customHeight="1"/>
    <row r="292" ht="20.100000000000001" customHeight="1"/>
    <row r="293" ht="20.100000000000001" customHeight="1"/>
    <row r="294" ht="18" customHeight="1"/>
    <row r="295" ht="18" customHeight="1"/>
    <row r="296" ht="18" customHeight="1"/>
    <row r="297" ht="18" customHeight="1"/>
    <row r="298" s="142" customFormat="1"/>
    <row r="299" ht="24.9" customHeight="1"/>
    <row r="301" ht="20.100000000000001" customHeight="1"/>
    <row r="302" ht="20.100000000000001" customHeight="1"/>
    <row r="303" ht="20.100000000000001" customHeight="1"/>
    <row r="304" ht="18" customHeight="1"/>
    <row r="305" ht="18" customHeight="1"/>
    <row r="306" ht="18" customHeight="1"/>
    <row r="307" ht="18" customHeight="1"/>
    <row r="308" s="142" customFormat="1"/>
    <row r="309" ht="24.9" customHeight="1"/>
    <row r="311" ht="20.100000000000001" customHeight="1"/>
    <row r="312" ht="20.100000000000001" customHeight="1"/>
    <row r="313" ht="20.100000000000001" customHeight="1"/>
    <row r="314" ht="18" customHeight="1"/>
    <row r="315" ht="18" customHeight="1"/>
    <row r="316" ht="18" customHeight="1"/>
    <row r="317" ht="18" customHeight="1"/>
    <row r="318" s="142" customFormat="1"/>
    <row r="319" ht="24.9" customHeight="1"/>
    <row r="321" ht="20.100000000000001" customHeight="1"/>
    <row r="322" ht="20.100000000000001" customHeight="1"/>
    <row r="323" ht="20.100000000000001" customHeight="1"/>
    <row r="324" ht="18" customHeight="1"/>
    <row r="325" ht="18" customHeight="1"/>
    <row r="326" ht="18" customHeight="1"/>
    <row r="327" ht="18" customHeight="1"/>
    <row r="328" s="142" customFormat="1"/>
    <row r="329" ht="24.9" customHeight="1"/>
    <row r="331" ht="20.100000000000001" customHeight="1"/>
    <row r="332" ht="20.100000000000001" customHeight="1"/>
    <row r="333" ht="20.100000000000001" customHeight="1"/>
    <row r="334" ht="18" customHeight="1"/>
    <row r="335" ht="18" customHeight="1"/>
    <row r="336" ht="18" customHeight="1"/>
    <row r="337" ht="18" customHeight="1"/>
    <row r="338" s="142" customFormat="1"/>
    <row r="339" ht="24.9" customHeight="1"/>
    <row r="341" ht="20.100000000000001" customHeight="1"/>
    <row r="342" ht="20.100000000000001" customHeight="1"/>
    <row r="343" ht="20.100000000000001" customHeight="1"/>
    <row r="344" ht="18" customHeight="1"/>
    <row r="345" ht="18" customHeight="1"/>
    <row r="346" ht="18" customHeight="1"/>
    <row r="347" ht="18" customHeight="1"/>
    <row r="348" s="142" customFormat="1"/>
    <row r="349" ht="24.9" customHeight="1"/>
    <row r="351" ht="20.100000000000001" customHeight="1"/>
    <row r="352" ht="20.100000000000001" customHeight="1"/>
    <row r="353" ht="20.100000000000001" customHeight="1"/>
    <row r="354" ht="18" customHeight="1"/>
    <row r="355" ht="18" customHeight="1"/>
    <row r="356" ht="18" customHeight="1"/>
    <row r="357" ht="18" customHeight="1"/>
    <row r="358" s="142" customFormat="1"/>
    <row r="359" ht="24.9" customHeight="1"/>
    <row r="361" ht="20.100000000000001" customHeight="1"/>
    <row r="362" ht="20.100000000000001" customHeight="1"/>
    <row r="363" ht="20.100000000000001" customHeight="1"/>
    <row r="364" ht="18" customHeight="1"/>
    <row r="365" ht="18" customHeight="1"/>
    <row r="366" ht="18" customHeight="1"/>
    <row r="367" ht="18" customHeight="1"/>
    <row r="368" s="142" customFormat="1"/>
    <row r="369" ht="24.9" customHeight="1"/>
    <row r="371" ht="20.100000000000001" customHeight="1"/>
    <row r="372" ht="20.100000000000001" customHeight="1"/>
    <row r="373" ht="20.100000000000001" customHeight="1"/>
    <row r="374" ht="18" customHeight="1"/>
    <row r="375" ht="18" customHeight="1"/>
    <row r="376" ht="18" customHeight="1"/>
    <row r="377" ht="18" customHeight="1"/>
    <row r="378" s="142" customFormat="1"/>
    <row r="379" ht="24.9" customHeight="1"/>
    <row r="381" ht="20.100000000000001" customHeight="1"/>
    <row r="382" ht="20.100000000000001" customHeight="1"/>
    <row r="383" ht="20.100000000000001" customHeight="1"/>
    <row r="384" ht="18" customHeight="1"/>
    <row r="385" ht="18" customHeight="1"/>
    <row r="386" ht="18" customHeight="1"/>
    <row r="387" ht="18" customHeight="1"/>
    <row r="388" s="142" customFormat="1"/>
    <row r="389" ht="24.9" customHeight="1"/>
    <row r="391" ht="20.100000000000001" customHeight="1"/>
    <row r="392" ht="20.100000000000001" customHeight="1"/>
    <row r="393" ht="20.100000000000001" customHeight="1"/>
    <row r="394" ht="18" customHeight="1"/>
    <row r="395" ht="18" customHeight="1"/>
    <row r="396" ht="18" customHeight="1"/>
    <row r="397" ht="18" customHeight="1"/>
    <row r="398" s="142" customFormat="1"/>
    <row r="399" ht="24.9" customHeight="1"/>
    <row r="401" ht="20.100000000000001" customHeight="1"/>
    <row r="402" ht="20.100000000000001" customHeight="1"/>
    <row r="403" ht="20.100000000000001" customHeight="1"/>
    <row r="404" ht="18" customHeight="1"/>
    <row r="405" ht="18" customHeight="1"/>
    <row r="406" ht="18" customHeight="1"/>
    <row r="407" ht="18" customHeight="1"/>
    <row r="408" s="142" customFormat="1"/>
    <row r="409" ht="24.9" customHeight="1"/>
    <row r="411" ht="20.100000000000001" customHeight="1"/>
    <row r="412" ht="20.100000000000001" customHeight="1"/>
    <row r="413" ht="20.100000000000001" customHeight="1"/>
    <row r="414" ht="18" customHeight="1"/>
    <row r="415" ht="18" customHeight="1"/>
    <row r="416" ht="18" customHeight="1"/>
    <row r="417" ht="18" customHeight="1"/>
    <row r="418" s="142" customFormat="1"/>
    <row r="419" ht="24.9" customHeight="1"/>
    <row r="421" ht="20.100000000000001" customHeight="1"/>
    <row r="422" ht="20.100000000000001" customHeight="1"/>
    <row r="423" ht="20.100000000000001" customHeight="1"/>
    <row r="424" ht="18" customHeight="1"/>
    <row r="425" ht="18" customHeight="1"/>
    <row r="426" ht="18" customHeight="1"/>
    <row r="427" ht="18" customHeight="1"/>
    <row r="428" s="142" customFormat="1"/>
    <row r="429" ht="24.9" customHeight="1"/>
    <row r="431" ht="20.100000000000001" customHeight="1"/>
    <row r="432" ht="20.100000000000001" customHeight="1"/>
    <row r="433" ht="20.100000000000001" customHeight="1"/>
    <row r="434" ht="18" customHeight="1"/>
    <row r="435" ht="18" customHeight="1"/>
    <row r="436" ht="18" customHeight="1"/>
    <row r="437" ht="18" customHeight="1"/>
    <row r="438" s="142" customFormat="1"/>
    <row r="439" ht="24.9" customHeight="1"/>
    <row r="441" ht="20.100000000000001" customHeight="1"/>
    <row r="442" ht="20.100000000000001" customHeight="1"/>
    <row r="443" ht="20.100000000000001" customHeight="1"/>
    <row r="444" ht="18" customHeight="1"/>
    <row r="445" ht="18" customHeight="1"/>
    <row r="446" ht="18" customHeight="1"/>
    <row r="447" ht="18" customHeight="1"/>
    <row r="448" s="142" customFormat="1"/>
    <row r="449" ht="24.9" customHeight="1"/>
  </sheetData>
  <mergeCells count="2160">
    <mergeCell ref="A175:E177"/>
    <mergeCell ref="F175:J177"/>
    <mergeCell ref="K175:O176"/>
    <mergeCell ref="P175:T177"/>
    <mergeCell ref="AE175:AI176"/>
    <mergeCell ref="AJ175:AN177"/>
    <mergeCell ref="AO175:AS176"/>
    <mergeCell ref="AZ175:BD177"/>
    <mergeCell ref="BE175:BI177"/>
    <mergeCell ref="BJ175:BN176"/>
    <mergeCell ref="BO175:BS177"/>
    <mergeCell ref="CD175:CH176"/>
    <mergeCell ref="CI175:CM177"/>
    <mergeCell ref="CN175:CR176"/>
    <mergeCell ref="U176:Y177"/>
    <mergeCell ref="Z176:AD177"/>
    <mergeCell ref="BT176:BX177"/>
    <mergeCell ref="BY176:CC177"/>
    <mergeCell ref="P165:T167"/>
    <mergeCell ref="AE165:AI166"/>
    <mergeCell ref="AJ165:AN167"/>
    <mergeCell ref="AO165:AS166"/>
    <mergeCell ref="AZ165:BD167"/>
    <mergeCell ref="BE165:BI167"/>
    <mergeCell ref="BJ165:BN166"/>
    <mergeCell ref="BO165:BS167"/>
    <mergeCell ref="CD165:CH166"/>
    <mergeCell ref="CI165:CM167"/>
    <mergeCell ref="CN165:CR166"/>
    <mergeCell ref="U166:Y167"/>
    <mergeCell ref="Z166:AD167"/>
    <mergeCell ref="BT166:BX167"/>
    <mergeCell ref="BY166:CC167"/>
    <mergeCell ref="AT174:AX176"/>
    <mergeCell ref="CS174:CW176"/>
    <mergeCell ref="A155:E157"/>
    <mergeCell ref="F155:J157"/>
    <mergeCell ref="K155:O156"/>
    <mergeCell ref="P155:T157"/>
    <mergeCell ref="AE155:AI156"/>
    <mergeCell ref="AJ155:AN157"/>
    <mergeCell ref="AO155:AS156"/>
    <mergeCell ref="AZ155:BD157"/>
    <mergeCell ref="BE155:BI157"/>
    <mergeCell ref="BJ155:BN156"/>
    <mergeCell ref="BO155:BS157"/>
    <mergeCell ref="CD155:CH156"/>
    <mergeCell ref="CI155:CM157"/>
    <mergeCell ref="CN155:CR156"/>
    <mergeCell ref="U156:Y157"/>
    <mergeCell ref="Z156:AD157"/>
    <mergeCell ref="BT156:BX157"/>
    <mergeCell ref="BY156:CC157"/>
    <mergeCell ref="P145:T147"/>
    <mergeCell ref="AE145:AI146"/>
    <mergeCell ref="AJ145:AN147"/>
    <mergeCell ref="AO145:AS146"/>
    <mergeCell ref="AZ145:BD147"/>
    <mergeCell ref="BE145:BI147"/>
    <mergeCell ref="BJ145:BN146"/>
    <mergeCell ref="BO145:BS147"/>
    <mergeCell ref="CD145:CH146"/>
    <mergeCell ref="CI145:CM147"/>
    <mergeCell ref="CN145:CR146"/>
    <mergeCell ref="U146:Y147"/>
    <mergeCell ref="Z146:AD147"/>
    <mergeCell ref="BT146:BX147"/>
    <mergeCell ref="BY146:CC147"/>
    <mergeCell ref="AT154:AX156"/>
    <mergeCell ref="CS154:CW156"/>
    <mergeCell ref="A135:E137"/>
    <mergeCell ref="F135:J137"/>
    <mergeCell ref="K135:O136"/>
    <mergeCell ref="P135:T137"/>
    <mergeCell ref="AE135:AI136"/>
    <mergeCell ref="AJ135:AN137"/>
    <mergeCell ref="AO135:AS136"/>
    <mergeCell ref="AZ135:BD137"/>
    <mergeCell ref="BE135:BI137"/>
    <mergeCell ref="BJ135:BN136"/>
    <mergeCell ref="BO135:BS137"/>
    <mergeCell ref="CD135:CH136"/>
    <mergeCell ref="CI135:CM137"/>
    <mergeCell ref="CN135:CR136"/>
    <mergeCell ref="U136:Y137"/>
    <mergeCell ref="Z136:AD137"/>
    <mergeCell ref="BT136:BX137"/>
    <mergeCell ref="BY136:CC137"/>
    <mergeCell ref="P125:T127"/>
    <mergeCell ref="AE125:AI126"/>
    <mergeCell ref="AJ125:AN127"/>
    <mergeCell ref="AO125:AS126"/>
    <mergeCell ref="AZ125:BD127"/>
    <mergeCell ref="BE125:BI127"/>
    <mergeCell ref="BJ125:BN126"/>
    <mergeCell ref="BO125:BS127"/>
    <mergeCell ref="CD125:CH126"/>
    <mergeCell ref="CI125:CM127"/>
    <mergeCell ref="CN125:CR126"/>
    <mergeCell ref="U126:Y127"/>
    <mergeCell ref="Z126:AD127"/>
    <mergeCell ref="BT126:BX127"/>
    <mergeCell ref="BY126:CC127"/>
    <mergeCell ref="AT134:AX136"/>
    <mergeCell ref="CS134:CW136"/>
    <mergeCell ref="A115:E117"/>
    <mergeCell ref="F115:J117"/>
    <mergeCell ref="K115:O116"/>
    <mergeCell ref="P115:T117"/>
    <mergeCell ref="AE115:AI116"/>
    <mergeCell ref="AJ115:AN117"/>
    <mergeCell ref="AO115:AS116"/>
    <mergeCell ref="AZ115:BD117"/>
    <mergeCell ref="BE115:BI117"/>
    <mergeCell ref="BJ115:BN116"/>
    <mergeCell ref="BO115:BS117"/>
    <mergeCell ref="CD115:CH116"/>
    <mergeCell ref="CI115:CM117"/>
    <mergeCell ref="CN115:CR116"/>
    <mergeCell ref="U116:Y117"/>
    <mergeCell ref="Z116:AD117"/>
    <mergeCell ref="BT116:BX117"/>
    <mergeCell ref="BY116:CC117"/>
    <mergeCell ref="P105:T107"/>
    <mergeCell ref="AE105:AI106"/>
    <mergeCell ref="AJ105:AN107"/>
    <mergeCell ref="AO105:AS106"/>
    <mergeCell ref="AZ105:BD107"/>
    <mergeCell ref="BE105:BI107"/>
    <mergeCell ref="BJ105:BN106"/>
    <mergeCell ref="BO105:BS107"/>
    <mergeCell ref="CD105:CH106"/>
    <mergeCell ref="CI105:CM107"/>
    <mergeCell ref="CN105:CR106"/>
    <mergeCell ref="U106:Y107"/>
    <mergeCell ref="Z106:AD107"/>
    <mergeCell ref="BT106:BX107"/>
    <mergeCell ref="BY106:CC107"/>
    <mergeCell ref="AT114:AX116"/>
    <mergeCell ref="CS114:CW116"/>
    <mergeCell ref="A95:E97"/>
    <mergeCell ref="F95:J97"/>
    <mergeCell ref="K95:O96"/>
    <mergeCell ref="P95:T97"/>
    <mergeCell ref="AE95:AI96"/>
    <mergeCell ref="AJ95:AN97"/>
    <mergeCell ref="AO95:AS96"/>
    <mergeCell ref="AZ95:BD97"/>
    <mergeCell ref="BE95:BI97"/>
    <mergeCell ref="BJ95:BN96"/>
    <mergeCell ref="BO95:BS97"/>
    <mergeCell ref="CD95:CH96"/>
    <mergeCell ref="CI95:CM97"/>
    <mergeCell ref="CN95:CR96"/>
    <mergeCell ref="U96:Y97"/>
    <mergeCell ref="Z96:AD97"/>
    <mergeCell ref="BT96:BX97"/>
    <mergeCell ref="BY96:CC97"/>
    <mergeCell ref="P85:T87"/>
    <mergeCell ref="AE85:AI86"/>
    <mergeCell ref="AJ85:AN87"/>
    <mergeCell ref="AO85:AS86"/>
    <mergeCell ref="AZ85:BD87"/>
    <mergeCell ref="BE85:BI87"/>
    <mergeCell ref="BJ85:BN86"/>
    <mergeCell ref="BO85:BS87"/>
    <mergeCell ref="CD85:CH86"/>
    <mergeCell ref="CI85:CM87"/>
    <mergeCell ref="CN85:CR86"/>
    <mergeCell ref="U86:Y87"/>
    <mergeCell ref="Z86:AD87"/>
    <mergeCell ref="BT86:BX87"/>
    <mergeCell ref="BY86:CC87"/>
    <mergeCell ref="AT94:AX96"/>
    <mergeCell ref="CS94:CW96"/>
    <mergeCell ref="A75:E77"/>
    <mergeCell ref="F75:J77"/>
    <mergeCell ref="K75:O76"/>
    <mergeCell ref="P75:T77"/>
    <mergeCell ref="AE75:AI76"/>
    <mergeCell ref="AJ75:AN77"/>
    <mergeCell ref="AO75:AS76"/>
    <mergeCell ref="AZ75:BD77"/>
    <mergeCell ref="BE75:BI77"/>
    <mergeCell ref="BJ75:BN76"/>
    <mergeCell ref="BO75:BS77"/>
    <mergeCell ref="CD75:CH76"/>
    <mergeCell ref="CI75:CM77"/>
    <mergeCell ref="CN75:CR76"/>
    <mergeCell ref="U76:Y77"/>
    <mergeCell ref="Z76:AD77"/>
    <mergeCell ref="BT76:BX77"/>
    <mergeCell ref="BY76:CC77"/>
    <mergeCell ref="P65:T67"/>
    <mergeCell ref="AE65:AI66"/>
    <mergeCell ref="AJ65:AN67"/>
    <mergeCell ref="AO65:AS66"/>
    <mergeCell ref="AZ65:BD67"/>
    <mergeCell ref="BE65:BI67"/>
    <mergeCell ref="BJ65:BN66"/>
    <mergeCell ref="BO65:BS67"/>
    <mergeCell ref="CD65:CH66"/>
    <mergeCell ref="CI65:CM67"/>
    <mergeCell ref="CN65:CR66"/>
    <mergeCell ref="U66:Y67"/>
    <mergeCell ref="Z66:AD67"/>
    <mergeCell ref="BT66:BX67"/>
    <mergeCell ref="BY66:CC67"/>
    <mergeCell ref="AT74:AX76"/>
    <mergeCell ref="CS74:CW76"/>
    <mergeCell ref="A55:E57"/>
    <mergeCell ref="F55:J57"/>
    <mergeCell ref="K55:O56"/>
    <mergeCell ref="P55:T57"/>
    <mergeCell ref="AE55:AI56"/>
    <mergeCell ref="AJ55:AN57"/>
    <mergeCell ref="AO55:AS56"/>
    <mergeCell ref="AZ55:BD57"/>
    <mergeCell ref="BE55:BI57"/>
    <mergeCell ref="BJ55:BN56"/>
    <mergeCell ref="BO55:BS57"/>
    <mergeCell ref="CD55:CH56"/>
    <mergeCell ref="CI55:CM57"/>
    <mergeCell ref="CN55:CR56"/>
    <mergeCell ref="U56:Y57"/>
    <mergeCell ref="Z56:AD57"/>
    <mergeCell ref="BT56:BX57"/>
    <mergeCell ref="BY56:CC57"/>
    <mergeCell ref="P45:T47"/>
    <mergeCell ref="AE45:AI46"/>
    <mergeCell ref="AJ45:AN47"/>
    <mergeCell ref="AO45:AS46"/>
    <mergeCell ref="AZ45:BD47"/>
    <mergeCell ref="BE45:BI47"/>
    <mergeCell ref="BJ45:BN46"/>
    <mergeCell ref="BO45:BS47"/>
    <mergeCell ref="CD45:CH46"/>
    <mergeCell ref="CI45:CM47"/>
    <mergeCell ref="CN45:CR46"/>
    <mergeCell ref="U46:Y47"/>
    <mergeCell ref="Z46:AD47"/>
    <mergeCell ref="BT46:BX47"/>
    <mergeCell ref="BY46:CC47"/>
    <mergeCell ref="AT54:AX56"/>
    <mergeCell ref="CS54:CW56"/>
    <mergeCell ref="A35:E37"/>
    <mergeCell ref="F35:J37"/>
    <mergeCell ref="K35:O36"/>
    <mergeCell ref="P35:T37"/>
    <mergeCell ref="AE35:AI36"/>
    <mergeCell ref="AJ35:AN37"/>
    <mergeCell ref="AO35:AS36"/>
    <mergeCell ref="AZ35:BD37"/>
    <mergeCell ref="BE35:BI37"/>
    <mergeCell ref="BJ35:BN36"/>
    <mergeCell ref="BO35:BS37"/>
    <mergeCell ref="CD35:CH36"/>
    <mergeCell ref="CI35:CM37"/>
    <mergeCell ref="CN35:CR36"/>
    <mergeCell ref="U36:Y37"/>
    <mergeCell ref="Z36:AD37"/>
    <mergeCell ref="BT36:BX37"/>
    <mergeCell ref="BY36:CC37"/>
    <mergeCell ref="P25:T27"/>
    <mergeCell ref="AE25:AI26"/>
    <mergeCell ref="AJ25:AN27"/>
    <mergeCell ref="AO25:AS26"/>
    <mergeCell ref="AZ25:BD27"/>
    <mergeCell ref="BE25:BI27"/>
    <mergeCell ref="BJ25:BN26"/>
    <mergeCell ref="BO25:BS27"/>
    <mergeCell ref="CD25:CH26"/>
    <mergeCell ref="CI25:CM27"/>
    <mergeCell ref="CN25:CR26"/>
    <mergeCell ref="U26:Y27"/>
    <mergeCell ref="Z26:AD27"/>
    <mergeCell ref="BT26:BX27"/>
    <mergeCell ref="BY26:CC27"/>
    <mergeCell ref="AT34:AX36"/>
    <mergeCell ref="CS34:CW36"/>
    <mergeCell ref="AO5:AS6"/>
    <mergeCell ref="AZ5:BD7"/>
    <mergeCell ref="BE5:BI7"/>
    <mergeCell ref="BJ5:BN6"/>
    <mergeCell ref="BO5:BS7"/>
    <mergeCell ref="CD5:CH6"/>
    <mergeCell ref="CI5:CM7"/>
    <mergeCell ref="CN5:CR6"/>
    <mergeCell ref="U6:Y7"/>
    <mergeCell ref="Z6:AD7"/>
    <mergeCell ref="BT6:BX7"/>
    <mergeCell ref="BY6:CC7"/>
    <mergeCell ref="AT14:AX16"/>
    <mergeCell ref="CS14:CW16"/>
    <mergeCell ref="A15:E17"/>
    <mergeCell ref="F15:J17"/>
    <mergeCell ref="K15:O16"/>
    <mergeCell ref="P15:T17"/>
    <mergeCell ref="AE15:AI16"/>
    <mergeCell ref="AJ15:AN17"/>
    <mergeCell ref="AO15:AS16"/>
    <mergeCell ref="AZ15:BD17"/>
    <mergeCell ref="BE15:BI17"/>
    <mergeCell ref="BJ15:BN16"/>
    <mergeCell ref="BO15:BS17"/>
    <mergeCell ref="CD15:CH16"/>
    <mergeCell ref="CI15:CM17"/>
    <mergeCell ref="CN15:CR16"/>
    <mergeCell ref="U16:Y17"/>
    <mergeCell ref="Z16:AD17"/>
    <mergeCell ref="BT16:BX17"/>
    <mergeCell ref="BY16:CC17"/>
    <mergeCell ref="A268:E268"/>
    <mergeCell ref="F268:J268"/>
    <mergeCell ref="K268:O268"/>
    <mergeCell ref="P268:T268"/>
    <mergeCell ref="U268:Y268"/>
    <mergeCell ref="Z268:AD268"/>
    <mergeCell ref="AE268:AI268"/>
    <mergeCell ref="AJ268:AN268"/>
    <mergeCell ref="AO268:AS268"/>
    <mergeCell ref="AT268:AX268"/>
    <mergeCell ref="A269:E269"/>
    <mergeCell ref="F269:J269"/>
    <mergeCell ref="K269:O269"/>
    <mergeCell ref="P269:T269"/>
    <mergeCell ref="U269:Y269"/>
    <mergeCell ref="Z269:AD269"/>
    <mergeCell ref="AE269:AI269"/>
    <mergeCell ref="AJ269:AN269"/>
    <mergeCell ref="AO269:AS269"/>
    <mergeCell ref="AT269:AX269"/>
    <mergeCell ref="A261:AX261"/>
    <mergeCell ref="AL262:AN262"/>
    <mergeCell ref="AP262:AW262"/>
    <mergeCell ref="AL263:AP263"/>
    <mergeCell ref="AR263:AW263"/>
    <mergeCell ref="A264:E264"/>
    <mergeCell ref="F264:J264"/>
    <mergeCell ref="K264:O264"/>
    <mergeCell ref="P264:AD264"/>
    <mergeCell ref="AE264:AI264"/>
    <mergeCell ref="AJ264:AN264"/>
    <mergeCell ref="AO264:AS264"/>
    <mergeCell ref="U265:Y265"/>
    <mergeCell ref="Z265:AD265"/>
    <mergeCell ref="K267:O267"/>
    <mergeCell ref="AE267:AI267"/>
    <mergeCell ref="AO267:AS267"/>
    <mergeCell ref="AT267:AX267"/>
    <mergeCell ref="AT264:AX266"/>
    <mergeCell ref="A265:E267"/>
    <mergeCell ref="F265:J267"/>
    <mergeCell ref="K265:O266"/>
    <mergeCell ref="P265:T267"/>
    <mergeCell ref="AE265:AI266"/>
    <mergeCell ref="AJ265:AN267"/>
    <mergeCell ref="AO265:AS266"/>
    <mergeCell ref="U266:Y267"/>
    <mergeCell ref="Z266:AD267"/>
    <mergeCell ref="A258:E258"/>
    <mergeCell ref="F258:J258"/>
    <mergeCell ref="K258:O258"/>
    <mergeCell ref="P258:T258"/>
    <mergeCell ref="U258:Y258"/>
    <mergeCell ref="Z258:AD258"/>
    <mergeCell ref="AE258:AI258"/>
    <mergeCell ref="AJ258:AN258"/>
    <mergeCell ref="AO258:AS258"/>
    <mergeCell ref="AT258:AX258"/>
    <mergeCell ref="A259:E259"/>
    <mergeCell ref="F259:J259"/>
    <mergeCell ref="K259:O259"/>
    <mergeCell ref="P259:T259"/>
    <mergeCell ref="U259:Y259"/>
    <mergeCell ref="Z259:AD259"/>
    <mergeCell ref="AE259:AI259"/>
    <mergeCell ref="AJ259:AN259"/>
    <mergeCell ref="AO259:AS259"/>
    <mergeCell ref="AT259:AX259"/>
    <mergeCell ref="A251:AX251"/>
    <mergeCell ref="AL252:AN252"/>
    <mergeCell ref="AP252:AW252"/>
    <mergeCell ref="AL253:AP253"/>
    <mergeCell ref="AR253:AW253"/>
    <mergeCell ref="A254:E254"/>
    <mergeCell ref="F254:J254"/>
    <mergeCell ref="K254:O254"/>
    <mergeCell ref="P254:AD254"/>
    <mergeCell ref="AE254:AI254"/>
    <mergeCell ref="AJ254:AN254"/>
    <mergeCell ref="AO254:AS254"/>
    <mergeCell ref="U255:Y255"/>
    <mergeCell ref="Z255:AD255"/>
    <mergeCell ref="K257:O257"/>
    <mergeCell ref="AE257:AI257"/>
    <mergeCell ref="AO257:AS257"/>
    <mergeCell ref="AT257:AX257"/>
    <mergeCell ref="AT254:AX256"/>
    <mergeCell ref="A255:E257"/>
    <mergeCell ref="F255:J257"/>
    <mergeCell ref="K255:O256"/>
    <mergeCell ref="P255:T257"/>
    <mergeCell ref="AE255:AI256"/>
    <mergeCell ref="AJ255:AN257"/>
    <mergeCell ref="AO255:AS256"/>
    <mergeCell ref="U256:Y257"/>
    <mergeCell ref="Z256:AD257"/>
    <mergeCell ref="A248:E248"/>
    <mergeCell ref="F248:J248"/>
    <mergeCell ref="K248:O248"/>
    <mergeCell ref="P248:T248"/>
    <mergeCell ref="U248:Y248"/>
    <mergeCell ref="Z248:AD248"/>
    <mergeCell ref="AE248:AI248"/>
    <mergeCell ref="AJ248:AN248"/>
    <mergeCell ref="AO248:AS248"/>
    <mergeCell ref="AT248:AX248"/>
    <mergeCell ref="A249:E249"/>
    <mergeCell ref="F249:J249"/>
    <mergeCell ref="K249:O249"/>
    <mergeCell ref="P249:T249"/>
    <mergeCell ref="U249:Y249"/>
    <mergeCell ref="Z249:AD249"/>
    <mergeCell ref="AE249:AI249"/>
    <mergeCell ref="AJ249:AN249"/>
    <mergeCell ref="AO249:AS249"/>
    <mergeCell ref="AT249:AX249"/>
    <mergeCell ref="A241:AX241"/>
    <mergeCell ref="AL242:AN242"/>
    <mergeCell ref="AP242:AW242"/>
    <mergeCell ref="AL243:AP243"/>
    <mergeCell ref="AR243:AW243"/>
    <mergeCell ref="A244:E244"/>
    <mergeCell ref="F244:J244"/>
    <mergeCell ref="K244:O244"/>
    <mergeCell ref="P244:AD244"/>
    <mergeCell ref="AE244:AI244"/>
    <mergeCell ref="AJ244:AN244"/>
    <mergeCell ref="AO244:AS244"/>
    <mergeCell ref="U245:Y245"/>
    <mergeCell ref="Z245:AD245"/>
    <mergeCell ref="K247:O247"/>
    <mergeCell ref="AE247:AI247"/>
    <mergeCell ref="AO247:AS247"/>
    <mergeCell ref="AT247:AX247"/>
    <mergeCell ref="AT244:AX246"/>
    <mergeCell ref="A245:E247"/>
    <mergeCell ref="F245:J247"/>
    <mergeCell ref="K245:O246"/>
    <mergeCell ref="P245:T247"/>
    <mergeCell ref="AE245:AI246"/>
    <mergeCell ref="AJ245:AN247"/>
    <mergeCell ref="AO245:AS246"/>
    <mergeCell ref="U246:Y247"/>
    <mergeCell ref="Z246:AD247"/>
    <mergeCell ref="A238:E238"/>
    <mergeCell ref="F238:J238"/>
    <mergeCell ref="K238:O238"/>
    <mergeCell ref="P238:T238"/>
    <mergeCell ref="U238:Y238"/>
    <mergeCell ref="Z238:AD238"/>
    <mergeCell ref="AE238:AI238"/>
    <mergeCell ref="AJ238:AN238"/>
    <mergeCell ref="AO238:AS238"/>
    <mergeCell ref="AT238:AX238"/>
    <mergeCell ref="A239:E239"/>
    <mergeCell ref="F239:J239"/>
    <mergeCell ref="K239:O239"/>
    <mergeCell ref="P239:T239"/>
    <mergeCell ref="U239:Y239"/>
    <mergeCell ref="Z239:AD239"/>
    <mergeCell ref="AE239:AI239"/>
    <mergeCell ref="AJ239:AN239"/>
    <mergeCell ref="AO239:AS239"/>
    <mergeCell ref="AT239:AX239"/>
    <mergeCell ref="A231:AX231"/>
    <mergeCell ref="AL232:AN232"/>
    <mergeCell ref="AP232:AW232"/>
    <mergeCell ref="AL233:AP233"/>
    <mergeCell ref="AR233:AW233"/>
    <mergeCell ref="A234:E234"/>
    <mergeCell ref="F234:J234"/>
    <mergeCell ref="K234:O234"/>
    <mergeCell ref="P234:AD234"/>
    <mergeCell ref="AE234:AI234"/>
    <mergeCell ref="AJ234:AN234"/>
    <mergeCell ref="AO234:AS234"/>
    <mergeCell ref="U235:Y235"/>
    <mergeCell ref="Z235:AD235"/>
    <mergeCell ref="K237:O237"/>
    <mergeCell ref="AE237:AI237"/>
    <mergeCell ref="AO237:AS237"/>
    <mergeCell ref="AT237:AX237"/>
    <mergeCell ref="AT234:AX236"/>
    <mergeCell ref="A235:E237"/>
    <mergeCell ref="F235:J237"/>
    <mergeCell ref="K235:O236"/>
    <mergeCell ref="P235:T237"/>
    <mergeCell ref="AE235:AI236"/>
    <mergeCell ref="AJ235:AN237"/>
    <mergeCell ref="AO235:AS236"/>
    <mergeCell ref="U236:Y237"/>
    <mergeCell ref="Z236:AD237"/>
    <mergeCell ref="A228:E228"/>
    <mergeCell ref="F228:J228"/>
    <mergeCell ref="K228:O228"/>
    <mergeCell ref="P228:T228"/>
    <mergeCell ref="U228:Y228"/>
    <mergeCell ref="Z228:AD228"/>
    <mergeCell ref="AE228:AI228"/>
    <mergeCell ref="AJ228:AN228"/>
    <mergeCell ref="AO228:AS228"/>
    <mergeCell ref="AT228:AX228"/>
    <mergeCell ref="A229:E229"/>
    <mergeCell ref="F229:J229"/>
    <mergeCell ref="K229:O229"/>
    <mergeCell ref="P229:T229"/>
    <mergeCell ref="U229:Y229"/>
    <mergeCell ref="Z229:AD229"/>
    <mergeCell ref="AE229:AI229"/>
    <mergeCell ref="AJ229:AN229"/>
    <mergeCell ref="AO229:AS229"/>
    <mergeCell ref="AT229:AX229"/>
    <mergeCell ref="A221:AX221"/>
    <mergeCell ref="AL222:AN222"/>
    <mergeCell ref="AP222:AW222"/>
    <mergeCell ref="AL223:AP223"/>
    <mergeCell ref="AR223:AW223"/>
    <mergeCell ref="A224:E224"/>
    <mergeCell ref="F224:J224"/>
    <mergeCell ref="K224:O224"/>
    <mergeCell ref="P224:AD224"/>
    <mergeCell ref="AE224:AI224"/>
    <mergeCell ref="AJ224:AN224"/>
    <mergeCell ref="AO224:AS224"/>
    <mergeCell ref="U225:Y225"/>
    <mergeCell ref="Z225:AD225"/>
    <mergeCell ref="K227:O227"/>
    <mergeCell ref="AE227:AI227"/>
    <mergeCell ref="AO227:AS227"/>
    <mergeCell ref="AT227:AX227"/>
    <mergeCell ref="AT224:AX226"/>
    <mergeCell ref="A225:E227"/>
    <mergeCell ref="F225:J227"/>
    <mergeCell ref="K225:O226"/>
    <mergeCell ref="P225:T227"/>
    <mergeCell ref="AE225:AI226"/>
    <mergeCell ref="AJ225:AN227"/>
    <mergeCell ref="AO225:AS226"/>
    <mergeCell ref="U226:Y227"/>
    <mergeCell ref="Z226:AD227"/>
    <mergeCell ref="A218:E218"/>
    <mergeCell ref="F218:J218"/>
    <mergeCell ref="K218:O218"/>
    <mergeCell ref="P218:T218"/>
    <mergeCell ref="U218:Y218"/>
    <mergeCell ref="Z218:AD218"/>
    <mergeCell ref="AE218:AI218"/>
    <mergeCell ref="AJ218:AN218"/>
    <mergeCell ref="AO218:AS218"/>
    <mergeCell ref="AT218:AX218"/>
    <mergeCell ref="A219:E219"/>
    <mergeCell ref="F219:J219"/>
    <mergeCell ref="K219:O219"/>
    <mergeCell ref="P219:T219"/>
    <mergeCell ref="U219:Y219"/>
    <mergeCell ref="Z219:AD219"/>
    <mergeCell ref="AE219:AI219"/>
    <mergeCell ref="AJ219:AN219"/>
    <mergeCell ref="AO219:AS219"/>
    <mergeCell ref="AT219:AX219"/>
    <mergeCell ref="A211:AX211"/>
    <mergeCell ref="AL212:AN212"/>
    <mergeCell ref="AP212:AW212"/>
    <mergeCell ref="AL213:AP213"/>
    <mergeCell ref="AR213:AW213"/>
    <mergeCell ref="A214:E214"/>
    <mergeCell ref="F214:J214"/>
    <mergeCell ref="K214:O214"/>
    <mergeCell ref="P214:AD214"/>
    <mergeCell ref="AE214:AI214"/>
    <mergeCell ref="AJ214:AN214"/>
    <mergeCell ref="AO214:AS214"/>
    <mergeCell ref="U215:Y215"/>
    <mergeCell ref="Z215:AD215"/>
    <mergeCell ref="K217:O217"/>
    <mergeCell ref="AE217:AI217"/>
    <mergeCell ref="AO217:AS217"/>
    <mergeCell ref="AT217:AX217"/>
    <mergeCell ref="AT214:AX216"/>
    <mergeCell ref="A215:E217"/>
    <mergeCell ref="F215:J217"/>
    <mergeCell ref="K215:O216"/>
    <mergeCell ref="P215:T217"/>
    <mergeCell ref="AE215:AI216"/>
    <mergeCell ref="AJ215:AN217"/>
    <mergeCell ref="AO215:AS216"/>
    <mergeCell ref="U216:Y217"/>
    <mergeCell ref="Z216:AD217"/>
    <mergeCell ref="A208:E208"/>
    <mergeCell ref="F208:J208"/>
    <mergeCell ref="K208:O208"/>
    <mergeCell ref="P208:T208"/>
    <mergeCell ref="U208:Y208"/>
    <mergeCell ref="Z208:AD208"/>
    <mergeCell ref="AE208:AI208"/>
    <mergeCell ref="AJ208:AN208"/>
    <mergeCell ref="AO208:AS208"/>
    <mergeCell ref="AT208:AX208"/>
    <mergeCell ref="A209:E209"/>
    <mergeCell ref="F209:J209"/>
    <mergeCell ref="K209:O209"/>
    <mergeCell ref="P209:T209"/>
    <mergeCell ref="U209:Y209"/>
    <mergeCell ref="Z209:AD209"/>
    <mergeCell ref="AE209:AI209"/>
    <mergeCell ref="AJ209:AN209"/>
    <mergeCell ref="AO209:AS209"/>
    <mergeCell ref="AT209:AX209"/>
    <mergeCell ref="A201:AX201"/>
    <mergeCell ref="AL202:AN202"/>
    <mergeCell ref="AP202:AW202"/>
    <mergeCell ref="AL203:AP203"/>
    <mergeCell ref="AR203:AW203"/>
    <mergeCell ref="A204:E204"/>
    <mergeCell ref="F204:J204"/>
    <mergeCell ref="K204:O204"/>
    <mergeCell ref="P204:AD204"/>
    <mergeCell ref="AE204:AI204"/>
    <mergeCell ref="AJ204:AN204"/>
    <mergeCell ref="AO204:AS204"/>
    <mergeCell ref="U205:Y205"/>
    <mergeCell ref="Z205:AD205"/>
    <mergeCell ref="K207:O207"/>
    <mergeCell ref="AE207:AI207"/>
    <mergeCell ref="AO207:AS207"/>
    <mergeCell ref="AT207:AX207"/>
    <mergeCell ref="AT204:AX206"/>
    <mergeCell ref="A205:E207"/>
    <mergeCell ref="F205:J207"/>
    <mergeCell ref="K205:O206"/>
    <mergeCell ref="P205:T207"/>
    <mergeCell ref="AE205:AI206"/>
    <mergeCell ref="AJ205:AN207"/>
    <mergeCell ref="AO205:AS206"/>
    <mergeCell ref="U206:Y207"/>
    <mergeCell ref="Z206:AD207"/>
    <mergeCell ref="A198:E198"/>
    <mergeCell ref="F198:J198"/>
    <mergeCell ref="K198:O198"/>
    <mergeCell ref="P198:T198"/>
    <mergeCell ref="U198:Y198"/>
    <mergeCell ref="Z198:AD198"/>
    <mergeCell ref="AE198:AI198"/>
    <mergeCell ref="AJ198:AN198"/>
    <mergeCell ref="AO198:AS198"/>
    <mergeCell ref="AT198:AX198"/>
    <mergeCell ref="A199:E199"/>
    <mergeCell ref="F199:J199"/>
    <mergeCell ref="K199:O199"/>
    <mergeCell ref="P199:T199"/>
    <mergeCell ref="U199:Y199"/>
    <mergeCell ref="Z199:AD199"/>
    <mergeCell ref="AE199:AI199"/>
    <mergeCell ref="AJ199:AN199"/>
    <mergeCell ref="AO199:AS199"/>
    <mergeCell ref="AT199:AX199"/>
    <mergeCell ref="A191:AX191"/>
    <mergeCell ref="AL192:AN192"/>
    <mergeCell ref="AP192:AW192"/>
    <mergeCell ref="AL193:AP193"/>
    <mergeCell ref="AR193:AW193"/>
    <mergeCell ref="A194:E194"/>
    <mergeCell ref="F194:J194"/>
    <mergeCell ref="K194:O194"/>
    <mergeCell ref="P194:AD194"/>
    <mergeCell ref="AE194:AI194"/>
    <mergeCell ref="AJ194:AN194"/>
    <mergeCell ref="AO194:AS194"/>
    <mergeCell ref="U195:Y195"/>
    <mergeCell ref="Z195:AD195"/>
    <mergeCell ref="K197:O197"/>
    <mergeCell ref="AE197:AI197"/>
    <mergeCell ref="AO197:AS197"/>
    <mergeCell ref="AT197:AX197"/>
    <mergeCell ref="AT194:AX196"/>
    <mergeCell ref="A195:E197"/>
    <mergeCell ref="F195:J197"/>
    <mergeCell ref="K195:O196"/>
    <mergeCell ref="P195:T197"/>
    <mergeCell ref="AE195:AI196"/>
    <mergeCell ref="AJ195:AN197"/>
    <mergeCell ref="AO195:AS196"/>
    <mergeCell ref="U196:Y197"/>
    <mergeCell ref="Z196:AD197"/>
    <mergeCell ref="K187:O187"/>
    <mergeCell ref="AE187:AI187"/>
    <mergeCell ref="AO187:AS187"/>
    <mergeCell ref="AT187:AX187"/>
    <mergeCell ref="A188:E188"/>
    <mergeCell ref="F188:J188"/>
    <mergeCell ref="K188:O188"/>
    <mergeCell ref="P188:T188"/>
    <mergeCell ref="U188:Y188"/>
    <mergeCell ref="Z188:AD188"/>
    <mergeCell ref="AE188:AI188"/>
    <mergeCell ref="AJ188:AN188"/>
    <mergeCell ref="AO188:AS188"/>
    <mergeCell ref="AT188:AX188"/>
    <mergeCell ref="A189:E189"/>
    <mergeCell ref="F189:J189"/>
    <mergeCell ref="K189:O189"/>
    <mergeCell ref="P189:T189"/>
    <mergeCell ref="U189:Y189"/>
    <mergeCell ref="Z189:AD189"/>
    <mergeCell ref="AE189:AI189"/>
    <mergeCell ref="AJ189:AN189"/>
    <mergeCell ref="AO189:AS189"/>
    <mergeCell ref="AT189:AX189"/>
    <mergeCell ref="A185:E187"/>
    <mergeCell ref="F185:J187"/>
    <mergeCell ref="K185:O186"/>
    <mergeCell ref="P185:T187"/>
    <mergeCell ref="AE185:AI186"/>
    <mergeCell ref="AJ185:AN187"/>
    <mergeCell ref="AO185:AS186"/>
    <mergeCell ref="U186:Y187"/>
    <mergeCell ref="CI179:CM179"/>
    <mergeCell ref="CN179:CR179"/>
    <mergeCell ref="CS179:CW179"/>
    <mergeCell ref="A181:AX181"/>
    <mergeCell ref="AL182:AN182"/>
    <mergeCell ref="AP182:AW182"/>
    <mergeCell ref="AL183:AP183"/>
    <mergeCell ref="AR183:AW183"/>
    <mergeCell ref="A184:E184"/>
    <mergeCell ref="F184:J184"/>
    <mergeCell ref="K184:O184"/>
    <mergeCell ref="P184:AD184"/>
    <mergeCell ref="AE184:AI184"/>
    <mergeCell ref="AJ184:AN184"/>
    <mergeCell ref="AO184:AS184"/>
    <mergeCell ref="U185:Y185"/>
    <mergeCell ref="Z185:AD185"/>
    <mergeCell ref="AT184:AX186"/>
    <mergeCell ref="Z186:AD187"/>
    <mergeCell ref="A179:E179"/>
    <mergeCell ref="F179:J179"/>
    <mergeCell ref="K179:O179"/>
    <mergeCell ref="P179:T179"/>
    <mergeCell ref="U179:Y179"/>
    <mergeCell ref="Z179:AD179"/>
    <mergeCell ref="AE179:AI179"/>
    <mergeCell ref="AJ179:AN179"/>
    <mergeCell ref="AO179:AS179"/>
    <mergeCell ref="AT179:AX179"/>
    <mergeCell ref="AZ179:BD179"/>
    <mergeCell ref="BE179:BI179"/>
    <mergeCell ref="BJ179:BN179"/>
    <mergeCell ref="BO179:BS179"/>
    <mergeCell ref="BT179:BX179"/>
    <mergeCell ref="BY179:CC179"/>
    <mergeCell ref="CD179:CH179"/>
    <mergeCell ref="U175:Y175"/>
    <mergeCell ref="Z175:AD175"/>
    <mergeCell ref="BT175:BX175"/>
    <mergeCell ref="BY175:CC175"/>
    <mergeCell ref="K177:O177"/>
    <mergeCell ref="AE177:AI177"/>
    <mergeCell ref="AO177:AS177"/>
    <mergeCell ref="AT177:AX177"/>
    <mergeCell ref="BJ177:BN177"/>
    <mergeCell ref="CD177:CH177"/>
    <mergeCell ref="CN177:CR177"/>
    <mergeCell ref="CS177:CW177"/>
    <mergeCell ref="A178:E178"/>
    <mergeCell ref="F178:J178"/>
    <mergeCell ref="K178:O178"/>
    <mergeCell ref="P178:T178"/>
    <mergeCell ref="U178:Y178"/>
    <mergeCell ref="Z178:AD178"/>
    <mergeCell ref="AE178:AI178"/>
    <mergeCell ref="AJ178:AN178"/>
    <mergeCell ref="AO178:AS178"/>
    <mergeCell ref="AT178:AX178"/>
    <mergeCell ref="AZ178:BD178"/>
    <mergeCell ref="BE178:BI178"/>
    <mergeCell ref="BJ178:BN178"/>
    <mergeCell ref="BO178:BS178"/>
    <mergeCell ref="BT178:BX178"/>
    <mergeCell ref="BY178:CC178"/>
    <mergeCell ref="CD178:CH178"/>
    <mergeCell ref="CI178:CM178"/>
    <mergeCell ref="CN178:CR178"/>
    <mergeCell ref="CS178:CW178"/>
    <mergeCell ref="CI169:CM169"/>
    <mergeCell ref="CN169:CR169"/>
    <mergeCell ref="CS169:CW169"/>
    <mergeCell ref="A171:AX171"/>
    <mergeCell ref="AZ171:CW171"/>
    <mergeCell ref="AL172:AN172"/>
    <mergeCell ref="AP172:AW172"/>
    <mergeCell ref="CK172:CM172"/>
    <mergeCell ref="CO172:CV172"/>
    <mergeCell ref="AL173:AP173"/>
    <mergeCell ref="AR173:AW173"/>
    <mergeCell ref="CK173:CO173"/>
    <mergeCell ref="CQ173:CV173"/>
    <mergeCell ref="A174:E174"/>
    <mergeCell ref="F174:J174"/>
    <mergeCell ref="K174:O174"/>
    <mergeCell ref="P174:AD174"/>
    <mergeCell ref="AE174:AI174"/>
    <mergeCell ref="AJ174:AN174"/>
    <mergeCell ref="AO174:AS174"/>
    <mergeCell ref="AZ174:BD174"/>
    <mergeCell ref="BE174:BI174"/>
    <mergeCell ref="BJ174:BN174"/>
    <mergeCell ref="BO174:CC174"/>
    <mergeCell ref="CD174:CH174"/>
    <mergeCell ref="CI174:CM174"/>
    <mergeCell ref="CN174:CR174"/>
    <mergeCell ref="A169:E169"/>
    <mergeCell ref="F169:J169"/>
    <mergeCell ref="K169:O169"/>
    <mergeCell ref="P169:T169"/>
    <mergeCell ref="U169:Y169"/>
    <mergeCell ref="Z169:AD169"/>
    <mergeCell ref="AE169:AI169"/>
    <mergeCell ref="AJ169:AN169"/>
    <mergeCell ref="AO169:AS169"/>
    <mergeCell ref="AT169:AX169"/>
    <mergeCell ref="AZ169:BD169"/>
    <mergeCell ref="BE169:BI169"/>
    <mergeCell ref="BJ169:BN169"/>
    <mergeCell ref="BO169:BS169"/>
    <mergeCell ref="BT169:BX169"/>
    <mergeCell ref="BY169:CC169"/>
    <mergeCell ref="CD169:CH169"/>
    <mergeCell ref="U165:Y165"/>
    <mergeCell ref="Z165:AD165"/>
    <mergeCell ref="BT165:BX165"/>
    <mergeCell ref="BY165:CC165"/>
    <mergeCell ref="K167:O167"/>
    <mergeCell ref="AE167:AI167"/>
    <mergeCell ref="AO167:AS167"/>
    <mergeCell ref="AT167:AX167"/>
    <mergeCell ref="BJ167:BN167"/>
    <mergeCell ref="CD167:CH167"/>
    <mergeCell ref="CN167:CR167"/>
    <mergeCell ref="CS167:CW167"/>
    <mergeCell ref="A168:E168"/>
    <mergeCell ref="F168:J168"/>
    <mergeCell ref="K168:O168"/>
    <mergeCell ref="P168:T168"/>
    <mergeCell ref="U168:Y168"/>
    <mergeCell ref="Z168:AD168"/>
    <mergeCell ref="AE168:AI168"/>
    <mergeCell ref="AJ168:AN168"/>
    <mergeCell ref="AO168:AS168"/>
    <mergeCell ref="AT168:AX168"/>
    <mergeCell ref="AZ168:BD168"/>
    <mergeCell ref="BE168:BI168"/>
    <mergeCell ref="BJ168:BN168"/>
    <mergeCell ref="BO168:BS168"/>
    <mergeCell ref="BT168:BX168"/>
    <mergeCell ref="BY168:CC168"/>
    <mergeCell ref="CD168:CH168"/>
    <mergeCell ref="CI168:CM168"/>
    <mergeCell ref="CN168:CR168"/>
    <mergeCell ref="CS168:CW168"/>
    <mergeCell ref="CI159:CM159"/>
    <mergeCell ref="CN159:CR159"/>
    <mergeCell ref="CS159:CW159"/>
    <mergeCell ref="A161:AX161"/>
    <mergeCell ref="AZ161:CW161"/>
    <mergeCell ref="AL162:AN162"/>
    <mergeCell ref="AP162:AW162"/>
    <mergeCell ref="CK162:CM162"/>
    <mergeCell ref="CO162:CV162"/>
    <mergeCell ref="AL163:AP163"/>
    <mergeCell ref="AR163:AW163"/>
    <mergeCell ref="CK163:CO163"/>
    <mergeCell ref="CQ163:CV163"/>
    <mergeCell ref="A164:E164"/>
    <mergeCell ref="F164:J164"/>
    <mergeCell ref="K164:O164"/>
    <mergeCell ref="P164:AD164"/>
    <mergeCell ref="AE164:AI164"/>
    <mergeCell ref="AJ164:AN164"/>
    <mergeCell ref="AO164:AS164"/>
    <mergeCell ref="AZ164:BD164"/>
    <mergeCell ref="BE164:BI164"/>
    <mergeCell ref="BJ164:BN164"/>
    <mergeCell ref="BO164:CC164"/>
    <mergeCell ref="CD164:CH164"/>
    <mergeCell ref="CI164:CM164"/>
    <mergeCell ref="CN164:CR164"/>
    <mergeCell ref="AT164:AX166"/>
    <mergeCell ref="CS164:CW166"/>
    <mergeCell ref="A165:E167"/>
    <mergeCell ref="F165:J167"/>
    <mergeCell ref="K165:O166"/>
    <mergeCell ref="A159:E159"/>
    <mergeCell ref="F159:J159"/>
    <mergeCell ref="K159:O159"/>
    <mergeCell ref="P159:T159"/>
    <mergeCell ref="U159:Y159"/>
    <mergeCell ref="Z159:AD159"/>
    <mergeCell ref="AE159:AI159"/>
    <mergeCell ref="AJ159:AN159"/>
    <mergeCell ref="AO159:AS159"/>
    <mergeCell ref="AT159:AX159"/>
    <mergeCell ref="AZ159:BD159"/>
    <mergeCell ref="BE159:BI159"/>
    <mergeCell ref="BJ159:BN159"/>
    <mergeCell ref="BO159:BS159"/>
    <mergeCell ref="BT159:BX159"/>
    <mergeCell ref="BY159:CC159"/>
    <mergeCell ref="CD159:CH159"/>
    <mergeCell ref="U155:Y155"/>
    <mergeCell ref="Z155:AD155"/>
    <mergeCell ref="BT155:BX155"/>
    <mergeCell ref="BY155:CC155"/>
    <mergeCell ref="K157:O157"/>
    <mergeCell ref="AE157:AI157"/>
    <mergeCell ref="AO157:AS157"/>
    <mergeCell ref="AT157:AX157"/>
    <mergeCell ref="BJ157:BN157"/>
    <mergeCell ref="CD157:CH157"/>
    <mergeCell ref="CN157:CR157"/>
    <mergeCell ref="CS157:CW157"/>
    <mergeCell ref="A158:E158"/>
    <mergeCell ref="F158:J158"/>
    <mergeCell ref="K158:O158"/>
    <mergeCell ref="P158:T158"/>
    <mergeCell ref="U158:Y158"/>
    <mergeCell ref="Z158:AD158"/>
    <mergeCell ref="AE158:AI158"/>
    <mergeCell ref="AJ158:AN158"/>
    <mergeCell ref="AO158:AS158"/>
    <mergeCell ref="AT158:AX158"/>
    <mergeCell ref="AZ158:BD158"/>
    <mergeCell ref="BE158:BI158"/>
    <mergeCell ref="BJ158:BN158"/>
    <mergeCell ref="BO158:BS158"/>
    <mergeCell ref="BT158:BX158"/>
    <mergeCell ref="BY158:CC158"/>
    <mergeCell ref="CD158:CH158"/>
    <mergeCell ref="CI158:CM158"/>
    <mergeCell ref="CN158:CR158"/>
    <mergeCell ref="CS158:CW158"/>
    <mergeCell ref="CI149:CM149"/>
    <mergeCell ref="CN149:CR149"/>
    <mergeCell ref="CS149:CW149"/>
    <mergeCell ref="A151:AX151"/>
    <mergeCell ref="AZ151:CW151"/>
    <mergeCell ref="AL152:AN152"/>
    <mergeCell ref="AP152:AW152"/>
    <mergeCell ref="CK152:CM152"/>
    <mergeCell ref="CO152:CV152"/>
    <mergeCell ref="AL153:AP153"/>
    <mergeCell ref="AR153:AW153"/>
    <mergeCell ref="CK153:CO153"/>
    <mergeCell ref="CQ153:CV153"/>
    <mergeCell ref="A154:E154"/>
    <mergeCell ref="F154:J154"/>
    <mergeCell ref="K154:O154"/>
    <mergeCell ref="P154:AD154"/>
    <mergeCell ref="AE154:AI154"/>
    <mergeCell ref="AJ154:AN154"/>
    <mergeCell ref="AO154:AS154"/>
    <mergeCell ref="AZ154:BD154"/>
    <mergeCell ref="BE154:BI154"/>
    <mergeCell ref="BJ154:BN154"/>
    <mergeCell ref="BO154:CC154"/>
    <mergeCell ref="CD154:CH154"/>
    <mergeCell ref="CI154:CM154"/>
    <mergeCell ref="CN154:CR154"/>
    <mergeCell ref="A149:E149"/>
    <mergeCell ref="F149:J149"/>
    <mergeCell ref="K149:O149"/>
    <mergeCell ref="P149:T149"/>
    <mergeCell ref="U149:Y149"/>
    <mergeCell ref="Z149:AD149"/>
    <mergeCell ref="AE149:AI149"/>
    <mergeCell ref="AJ149:AN149"/>
    <mergeCell ref="AO149:AS149"/>
    <mergeCell ref="AT149:AX149"/>
    <mergeCell ref="AZ149:BD149"/>
    <mergeCell ref="BE149:BI149"/>
    <mergeCell ref="BJ149:BN149"/>
    <mergeCell ref="BO149:BS149"/>
    <mergeCell ref="BT149:BX149"/>
    <mergeCell ref="BY149:CC149"/>
    <mergeCell ref="CD149:CH149"/>
    <mergeCell ref="U145:Y145"/>
    <mergeCell ref="Z145:AD145"/>
    <mergeCell ref="BT145:BX145"/>
    <mergeCell ref="BY145:CC145"/>
    <mergeCell ref="K147:O147"/>
    <mergeCell ref="AE147:AI147"/>
    <mergeCell ref="AO147:AS147"/>
    <mergeCell ref="AT147:AX147"/>
    <mergeCell ref="BJ147:BN147"/>
    <mergeCell ref="CD147:CH147"/>
    <mergeCell ref="CN147:CR147"/>
    <mergeCell ref="CS147:CW147"/>
    <mergeCell ref="A148:E148"/>
    <mergeCell ref="F148:J148"/>
    <mergeCell ref="K148:O148"/>
    <mergeCell ref="P148:T148"/>
    <mergeCell ref="U148:Y148"/>
    <mergeCell ref="Z148:AD148"/>
    <mergeCell ref="AE148:AI148"/>
    <mergeCell ref="AJ148:AN148"/>
    <mergeCell ref="AO148:AS148"/>
    <mergeCell ref="AT148:AX148"/>
    <mergeCell ref="AZ148:BD148"/>
    <mergeCell ref="BE148:BI148"/>
    <mergeCell ref="BJ148:BN148"/>
    <mergeCell ref="BO148:BS148"/>
    <mergeCell ref="BT148:BX148"/>
    <mergeCell ref="BY148:CC148"/>
    <mergeCell ref="CD148:CH148"/>
    <mergeCell ref="CI148:CM148"/>
    <mergeCell ref="CN148:CR148"/>
    <mergeCell ref="CS148:CW148"/>
    <mergeCell ref="CI139:CM139"/>
    <mergeCell ref="CN139:CR139"/>
    <mergeCell ref="CS139:CW139"/>
    <mergeCell ref="A141:AX141"/>
    <mergeCell ref="AZ141:CW141"/>
    <mergeCell ref="AL142:AN142"/>
    <mergeCell ref="AP142:AW142"/>
    <mergeCell ref="CK142:CM142"/>
    <mergeCell ref="CO142:CV142"/>
    <mergeCell ref="AL143:AP143"/>
    <mergeCell ref="AR143:AW143"/>
    <mergeCell ref="CK143:CO143"/>
    <mergeCell ref="CQ143:CV143"/>
    <mergeCell ref="A144:E144"/>
    <mergeCell ref="F144:J144"/>
    <mergeCell ref="K144:O144"/>
    <mergeCell ref="P144:AD144"/>
    <mergeCell ref="AE144:AI144"/>
    <mergeCell ref="AJ144:AN144"/>
    <mergeCell ref="AO144:AS144"/>
    <mergeCell ref="AZ144:BD144"/>
    <mergeCell ref="BE144:BI144"/>
    <mergeCell ref="BJ144:BN144"/>
    <mergeCell ref="BO144:CC144"/>
    <mergeCell ref="CD144:CH144"/>
    <mergeCell ref="CI144:CM144"/>
    <mergeCell ref="CN144:CR144"/>
    <mergeCell ref="AT144:AX146"/>
    <mergeCell ref="CS144:CW146"/>
    <mergeCell ref="A145:E147"/>
    <mergeCell ref="F145:J147"/>
    <mergeCell ref="K145:O146"/>
    <mergeCell ref="A139:E139"/>
    <mergeCell ref="F139:J139"/>
    <mergeCell ref="K139:O139"/>
    <mergeCell ref="P139:T139"/>
    <mergeCell ref="U139:Y139"/>
    <mergeCell ref="Z139:AD139"/>
    <mergeCell ref="AE139:AI139"/>
    <mergeCell ref="AJ139:AN139"/>
    <mergeCell ref="AO139:AS139"/>
    <mergeCell ref="AT139:AX139"/>
    <mergeCell ref="AZ139:BD139"/>
    <mergeCell ref="BE139:BI139"/>
    <mergeCell ref="BJ139:BN139"/>
    <mergeCell ref="BO139:BS139"/>
    <mergeCell ref="BT139:BX139"/>
    <mergeCell ref="BY139:CC139"/>
    <mergeCell ref="CD139:CH139"/>
    <mergeCell ref="U135:Y135"/>
    <mergeCell ref="Z135:AD135"/>
    <mergeCell ref="BT135:BX135"/>
    <mergeCell ref="BY135:CC135"/>
    <mergeCell ref="K137:O137"/>
    <mergeCell ref="AE137:AI137"/>
    <mergeCell ref="AO137:AS137"/>
    <mergeCell ref="AT137:AX137"/>
    <mergeCell ref="BJ137:BN137"/>
    <mergeCell ref="CD137:CH137"/>
    <mergeCell ref="CN137:CR137"/>
    <mergeCell ref="CS137:CW137"/>
    <mergeCell ref="A138:E138"/>
    <mergeCell ref="F138:J138"/>
    <mergeCell ref="K138:O138"/>
    <mergeCell ref="P138:T138"/>
    <mergeCell ref="U138:Y138"/>
    <mergeCell ref="Z138:AD138"/>
    <mergeCell ref="AE138:AI138"/>
    <mergeCell ref="AJ138:AN138"/>
    <mergeCell ref="AO138:AS138"/>
    <mergeCell ref="AT138:AX138"/>
    <mergeCell ref="AZ138:BD138"/>
    <mergeCell ref="BE138:BI138"/>
    <mergeCell ref="BJ138:BN138"/>
    <mergeCell ref="BO138:BS138"/>
    <mergeCell ref="BT138:BX138"/>
    <mergeCell ref="BY138:CC138"/>
    <mergeCell ref="CD138:CH138"/>
    <mergeCell ref="CI138:CM138"/>
    <mergeCell ref="CN138:CR138"/>
    <mergeCell ref="CS138:CW138"/>
    <mergeCell ref="CI129:CM129"/>
    <mergeCell ref="CN129:CR129"/>
    <mergeCell ref="CS129:CW129"/>
    <mergeCell ref="A131:AX131"/>
    <mergeCell ref="AZ131:CW131"/>
    <mergeCell ref="AL132:AN132"/>
    <mergeCell ref="AP132:AW132"/>
    <mergeCell ref="CK132:CM132"/>
    <mergeCell ref="CO132:CV132"/>
    <mergeCell ref="AL133:AP133"/>
    <mergeCell ref="AR133:AW133"/>
    <mergeCell ref="CK133:CO133"/>
    <mergeCell ref="CQ133:CV133"/>
    <mergeCell ref="A134:E134"/>
    <mergeCell ref="F134:J134"/>
    <mergeCell ref="K134:O134"/>
    <mergeCell ref="P134:AD134"/>
    <mergeCell ref="AE134:AI134"/>
    <mergeCell ref="AJ134:AN134"/>
    <mergeCell ref="AO134:AS134"/>
    <mergeCell ref="AZ134:BD134"/>
    <mergeCell ref="BE134:BI134"/>
    <mergeCell ref="BJ134:BN134"/>
    <mergeCell ref="BO134:CC134"/>
    <mergeCell ref="CD134:CH134"/>
    <mergeCell ref="CI134:CM134"/>
    <mergeCell ref="CN134:CR134"/>
    <mergeCell ref="A129:E129"/>
    <mergeCell ref="F129:J129"/>
    <mergeCell ref="K129:O129"/>
    <mergeCell ref="P129:T129"/>
    <mergeCell ref="U129:Y129"/>
    <mergeCell ref="Z129:AD129"/>
    <mergeCell ref="AE129:AI129"/>
    <mergeCell ref="AJ129:AN129"/>
    <mergeCell ref="AO129:AS129"/>
    <mergeCell ref="AT129:AX129"/>
    <mergeCell ref="AZ129:BD129"/>
    <mergeCell ref="BE129:BI129"/>
    <mergeCell ref="BJ129:BN129"/>
    <mergeCell ref="BO129:BS129"/>
    <mergeCell ref="BT129:BX129"/>
    <mergeCell ref="BY129:CC129"/>
    <mergeCell ref="CD129:CH129"/>
    <mergeCell ref="U125:Y125"/>
    <mergeCell ref="Z125:AD125"/>
    <mergeCell ref="BT125:BX125"/>
    <mergeCell ref="BY125:CC125"/>
    <mergeCell ref="K127:O127"/>
    <mergeCell ref="AE127:AI127"/>
    <mergeCell ref="AO127:AS127"/>
    <mergeCell ref="AT127:AX127"/>
    <mergeCell ref="BJ127:BN127"/>
    <mergeCell ref="CD127:CH127"/>
    <mergeCell ref="CN127:CR127"/>
    <mergeCell ref="CS127:CW127"/>
    <mergeCell ref="A128:E128"/>
    <mergeCell ref="F128:J128"/>
    <mergeCell ref="K128:O128"/>
    <mergeCell ref="P128:T128"/>
    <mergeCell ref="U128:Y128"/>
    <mergeCell ref="Z128:AD128"/>
    <mergeCell ref="AE128:AI128"/>
    <mergeCell ref="AJ128:AN128"/>
    <mergeCell ref="AO128:AS128"/>
    <mergeCell ref="AT128:AX128"/>
    <mergeCell ref="AZ128:BD128"/>
    <mergeCell ref="BE128:BI128"/>
    <mergeCell ref="BJ128:BN128"/>
    <mergeCell ref="BO128:BS128"/>
    <mergeCell ref="BT128:BX128"/>
    <mergeCell ref="BY128:CC128"/>
    <mergeCell ref="CD128:CH128"/>
    <mergeCell ref="CI128:CM128"/>
    <mergeCell ref="CN128:CR128"/>
    <mergeCell ref="CS128:CW128"/>
    <mergeCell ref="CI119:CM119"/>
    <mergeCell ref="CN119:CR119"/>
    <mergeCell ref="CS119:CW119"/>
    <mergeCell ref="A121:AX121"/>
    <mergeCell ref="AZ121:CW121"/>
    <mergeCell ref="AL122:AN122"/>
    <mergeCell ref="AP122:AW122"/>
    <mergeCell ref="CK122:CM122"/>
    <mergeCell ref="CO122:CV122"/>
    <mergeCell ref="AL123:AP123"/>
    <mergeCell ref="AR123:AW123"/>
    <mergeCell ref="CK123:CO123"/>
    <mergeCell ref="CQ123:CV123"/>
    <mergeCell ref="A124:E124"/>
    <mergeCell ref="F124:J124"/>
    <mergeCell ref="K124:O124"/>
    <mergeCell ref="P124:AD124"/>
    <mergeCell ref="AE124:AI124"/>
    <mergeCell ref="AJ124:AN124"/>
    <mergeCell ref="AO124:AS124"/>
    <mergeCell ref="AZ124:BD124"/>
    <mergeCell ref="BE124:BI124"/>
    <mergeCell ref="BJ124:BN124"/>
    <mergeCell ref="BO124:CC124"/>
    <mergeCell ref="CD124:CH124"/>
    <mergeCell ref="CI124:CM124"/>
    <mergeCell ref="CN124:CR124"/>
    <mergeCell ref="AT124:AX126"/>
    <mergeCell ref="CS124:CW126"/>
    <mergeCell ref="A125:E127"/>
    <mergeCell ref="F125:J127"/>
    <mergeCell ref="K125:O126"/>
    <mergeCell ref="A119:E119"/>
    <mergeCell ref="F119:J119"/>
    <mergeCell ref="K119:O119"/>
    <mergeCell ref="P119:T119"/>
    <mergeCell ref="U119:Y119"/>
    <mergeCell ref="Z119:AD119"/>
    <mergeCell ref="AE119:AI119"/>
    <mergeCell ref="AJ119:AN119"/>
    <mergeCell ref="AO119:AS119"/>
    <mergeCell ref="AT119:AX119"/>
    <mergeCell ref="AZ119:BD119"/>
    <mergeCell ref="BE119:BI119"/>
    <mergeCell ref="BJ119:BN119"/>
    <mergeCell ref="BO119:BS119"/>
    <mergeCell ref="BT119:BX119"/>
    <mergeCell ref="BY119:CC119"/>
    <mergeCell ref="CD119:CH119"/>
    <mergeCell ref="U115:Y115"/>
    <mergeCell ref="Z115:AD115"/>
    <mergeCell ref="BT115:BX115"/>
    <mergeCell ref="BY115:CC115"/>
    <mergeCell ref="K117:O117"/>
    <mergeCell ref="AE117:AI117"/>
    <mergeCell ref="AO117:AS117"/>
    <mergeCell ref="AT117:AX117"/>
    <mergeCell ref="BJ117:BN117"/>
    <mergeCell ref="CD117:CH117"/>
    <mergeCell ref="CN117:CR117"/>
    <mergeCell ref="CS117:CW117"/>
    <mergeCell ref="A118:E118"/>
    <mergeCell ref="F118:J118"/>
    <mergeCell ref="K118:O118"/>
    <mergeCell ref="P118:T118"/>
    <mergeCell ref="U118:Y118"/>
    <mergeCell ref="Z118:AD118"/>
    <mergeCell ref="AE118:AI118"/>
    <mergeCell ref="AJ118:AN118"/>
    <mergeCell ref="AO118:AS118"/>
    <mergeCell ref="AT118:AX118"/>
    <mergeCell ref="AZ118:BD118"/>
    <mergeCell ref="BE118:BI118"/>
    <mergeCell ref="BJ118:BN118"/>
    <mergeCell ref="BO118:BS118"/>
    <mergeCell ref="BT118:BX118"/>
    <mergeCell ref="BY118:CC118"/>
    <mergeCell ref="CD118:CH118"/>
    <mergeCell ref="CI118:CM118"/>
    <mergeCell ref="CN118:CR118"/>
    <mergeCell ref="CS118:CW118"/>
    <mergeCell ref="CI109:CM109"/>
    <mergeCell ref="CN109:CR109"/>
    <mergeCell ref="CS109:CW109"/>
    <mergeCell ref="A111:AX111"/>
    <mergeCell ref="AZ111:CW111"/>
    <mergeCell ref="AL112:AN112"/>
    <mergeCell ref="AP112:AW112"/>
    <mergeCell ref="CK112:CM112"/>
    <mergeCell ref="CO112:CV112"/>
    <mergeCell ref="AL113:AP113"/>
    <mergeCell ref="AR113:AW113"/>
    <mergeCell ref="CK113:CO113"/>
    <mergeCell ref="CQ113:CV113"/>
    <mergeCell ref="A114:E114"/>
    <mergeCell ref="F114:J114"/>
    <mergeCell ref="K114:O114"/>
    <mergeCell ref="P114:AD114"/>
    <mergeCell ref="AE114:AI114"/>
    <mergeCell ref="AJ114:AN114"/>
    <mergeCell ref="AO114:AS114"/>
    <mergeCell ref="AZ114:BD114"/>
    <mergeCell ref="BE114:BI114"/>
    <mergeCell ref="BJ114:BN114"/>
    <mergeCell ref="BO114:CC114"/>
    <mergeCell ref="CD114:CH114"/>
    <mergeCell ref="CI114:CM114"/>
    <mergeCell ref="CN114:CR114"/>
    <mergeCell ref="A109:E109"/>
    <mergeCell ref="F109:J109"/>
    <mergeCell ref="K109:O109"/>
    <mergeCell ref="P109:T109"/>
    <mergeCell ref="U109:Y109"/>
    <mergeCell ref="Z109:AD109"/>
    <mergeCell ref="AE109:AI109"/>
    <mergeCell ref="AJ109:AN109"/>
    <mergeCell ref="AO109:AS109"/>
    <mergeCell ref="AT109:AX109"/>
    <mergeCell ref="AZ109:BD109"/>
    <mergeCell ref="BE109:BI109"/>
    <mergeCell ref="BJ109:BN109"/>
    <mergeCell ref="BO109:BS109"/>
    <mergeCell ref="BT109:BX109"/>
    <mergeCell ref="BY109:CC109"/>
    <mergeCell ref="CD109:CH109"/>
    <mergeCell ref="U105:Y105"/>
    <mergeCell ref="Z105:AD105"/>
    <mergeCell ref="BT105:BX105"/>
    <mergeCell ref="BY105:CC105"/>
    <mergeCell ref="K107:O107"/>
    <mergeCell ref="AE107:AI107"/>
    <mergeCell ref="AO107:AS107"/>
    <mergeCell ref="AT107:AX107"/>
    <mergeCell ref="BJ107:BN107"/>
    <mergeCell ref="CD107:CH107"/>
    <mergeCell ref="CN107:CR107"/>
    <mergeCell ref="CS107:CW107"/>
    <mergeCell ref="A108:E108"/>
    <mergeCell ref="F108:J108"/>
    <mergeCell ref="K108:O108"/>
    <mergeCell ref="P108:T108"/>
    <mergeCell ref="U108:Y108"/>
    <mergeCell ref="Z108:AD108"/>
    <mergeCell ref="AE108:AI108"/>
    <mergeCell ref="AJ108:AN108"/>
    <mergeCell ref="AO108:AS108"/>
    <mergeCell ref="AT108:AX108"/>
    <mergeCell ref="AZ108:BD108"/>
    <mergeCell ref="BE108:BI108"/>
    <mergeCell ref="BJ108:BN108"/>
    <mergeCell ref="BO108:BS108"/>
    <mergeCell ref="BT108:BX108"/>
    <mergeCell ref="BY108:CC108"/>
    <mergeCell ref="CD108:CH108"/>
    <mergeCell ref="CI108:CM108"/>
    <mergeCell ref="CN108:CR108"/>
    <mergeCell ref="CS108:CW108"/>
    <mergeCell ref="CI99:CM99"/>
    <mergeCell ref="CN99:CR99"/>
    <mergeCell ref="CS99:CW99"/>
    <mergeCell ref="A101:AX101"/>
    <mergeCell ref="AZ101:CW101"/>
    <mergeCell ref="AL102:AN102"/>
    <mergeCell ref="AP102:AW102"/>
    <mergeCell ref="CK102:CM102"/>
    <mergeCell ref="CO102:CV102"/>
    <mergeCell ref="AL103:AP103"/>
    <mergeCell ref="AR103:AW103"/>
    <mergeCell ref="CK103:CO103"/>
    <mergeCell ref="CQ103:CV103"/>
    <mergeCell ref="A104:E104"/>
    <mergeCell ref="F104:J104"/>
    <mergeCell ref="K104:O104"/>
    <mergeCell ref="P104:AD104"/>
    <mergeCell ref="AE104:AI104"/>
    <mergeCell ref="AJ104:AN104"/>
    <mergeCell ref="AO104:AS104"/>
    <mergeCell ref="AZ104:BD104"/>
    <mergeCell ref="BE104:BI104"/>
    <mergeCell ref="BJ104:BN104"/>
    <mergeCell ref="BO104:CC104"/>
    <mergeCell ref="CD104:CH104"/>
    <mergeCell ref="CI104:CM104"/>
    <mergeCell ref="CN104:CR104"/>
    <mergeCell ref="AT104:AX106"/>
    <mergeCell ref="CS104:CW106"/>
    <mergeCell ref="A105:E107"/>
    <mergeCell ref="F105:J107"/>
    <mergeCell ref="K105:O106"/>
    <mergeCell ref="A99:E99"/>
    <mergeCell ref="F99:J99"/>
    <mergeCell ref="K99:O99"/>
    <mergeCell ref="P99:T99"/>
    <mergeCell ref="U99:Y99"/>
    <mergeCell ref="Z99:AD99"/>
    <mergeCell ref="AE99:AI99"/>
    <mergeCell ref="AJ99:AN99"/>
    <mergeCell ref="AO99:AS99"/>
    <mergeCell ref="AT99:AX99"/>
    <mergeCell ref="AZ99:BD99"/>
    <mergeCell ref="BE99:BI99"/>
    <mergeCell ref="BJ99:BN99"/>
    <mergeCell ref="BO99:BS99"/>
    <mergeCell ref="BT99:BX99"/>
    <mergeCell ref="BY99:CC99"/>
    <mergeCell ref="CD99:CH99"/>
    <mergeCell ref="U95:Y95"/>
    <mergeCell ref="Z95:AD95"/>
    <mergeCell ref="BT95:BX95"/>
    <mergeCell ref="BY95:CC95"/>
    <mergeCell ref="K97:O97"/>
    <mergeCell ref="AE97:AI97"/>
    <mergeCell ref="AO97:AS97"/>
    <mergeCell ref="AT97:AX97"/>
    <mergeCell ref="BJ97:BN97"/>
    <mergeCell ref="CD97:CH97"/>
    <mergeCell ref="CN97:CR97"/>
    <mergeCell ref="CS97:CW97"/>
    <mergeCell ref="A98:E98"/>
    <mergeCell ref="F98:J98"/>
    <mergeCell ref="K98:O98"/>
    <mergeCell ref="P98:T98"/>
    <mergeCell ref="U98:Y98"/>
    <mergeCell ref="Z98:AD98"/>
    <mergeCell ref="AE98:AI98"/>
    <mergeCell ref="AJ98:AN98"/>
    <mergeCell ref="AO98:AS98"/>
    <mergeCell ref="AT98:AX98"/>
    <mergeCell ref="AZ98:BD98"/>
    <mergeCell ref="BE98:BI98"/>
    <mergeCell ref="BJ98:BN98"/>
    <mergeCell ref="BO98:BS98"/>
    <mergeCell ref="BT98:BX98"/>
    <mergeCell ref="BY98:CC98"/>
    <mergeCell ref="CD98:CH98"/>
    <mergeCell ref="CI98:CM98"/>
    <mergeCell ref="CN98:CR98"/>
    <mergeCell ref="CS98:CW98"/>
    <mergeCell ref="CI89:CM89"/>
    <mergeCell ref="CN89:CR89"/>
    <mergeCell ref="CS89:CW89"/>
    <mergeCell ref="A91:AX91"/>
    <mergeCell ref="AZ91:CW91"/>
    <mergeCell ref="AL92:AN92"/>
    <mergeCell ref="AP92:AW92"/>
    <mergeCell ref="CK92:CM92"/>
    <mergeCell ref="CO92:CV92"/>
    <mergeCell ref="AL93:AP93"/>
    <mergeCell ref="AR93:AW93"/>
    <mergeCell ref="CK93:CO93"/>
    <mergeCell ref="CQ93:CV93"/>
    <mergeCell ref="A94:E94"/>
    <mergeCell ref="F94:J94"/>
    <mergeCell ref="K94:O94"/>
    <mergeCell ref="P94:AD94"/>
    <mergeCell ref="AE94:AI94"/>
    <mergeCell ref="AJ94:AN94"/>
    <mergeCell ref="AO94:AS94"/>
    <mergeCell ref="AZ94:BD94"/>
    <mergeCell ref="BE94:BI94"/>
    <mergeCell ref="BJ94:BN94"/>
    <mergeCell ref="BO94:CC94"/>
    <mergeCell ref="CD94:CH94"/>
    <mergeCell ref="CI94:CM94"/>
    <mergeCell ref="CN94:CR94"/>
    <mergeCell ref="A89:E89"/>
    <mergeCell ref="F89:J89"/>
    <mergeCell ref="K89:O89"/>
    <mergeCell ref="P89:T89"/>
    <mergeCell ref="U89:Y89"/>
    <mergeCell ref="Z89:AD89"/>
    <mergeCell ref="AE89:AI89"/>
    <mergeCell ref="AJ89:AN89"/>
    <mergeCell ref="AO89:AS89"/>
    <mergeCell ref="AT89:AX89"/>
    <mergeCell ref="AZ89:BD89"/>
    <mergeCell ref="BE89:BI89"/>
    <mergeCell ref="BJ89:BN89"/>
    <mergeCell ref="BO89:BS89"/>
    <mergeCell ref="BT89:BX89"/>
    <mergeCell ref="BY89:CC89"/>
    <mergeCell ref="CD89:CH89"/>
    <mergeCell ref="U85:Y85"/>
    <mergeCell ref="Z85:AD85"/>
    <mergeCell ref="BT85:BX85"/>
    <mergeCell ref="BY85:CC85"/>
    <mergeCell ref="K87:O87"/>
    <mergeCell ref="AE87:AI87"/>
    <mergeCell ref="AO87:AS87"/>
    <mergeCell ref="AT87:AX87"/>
    <mergeCell ref="BJ87:BN87"/>
    <mergeCell ref="CD87:CH87"/>
    <mergeCell ref="CN87:CR87"/>
    <mergeCell ref="CS87:CW87"/>
    <mergeCell ref="A88:E88"/>
    <mergeCell ref="F88:J88"/>
    <mergeCell ref="K88:O88"/>
    <mergeCell ref="P88:T88"/>
    <mergeCell ref="U88:Y88"/>
    <mergeCell ref="Z88:AD88"/>
    <mergeCell ref="AE88:AI88"/>
    <mergeCell ref="AJ88:AN88"/>
    <mergeCell ref="AO88:AS88"/>
    <mergeCell ref="AT88:AX88"/>
    <mergeCell ref="AZ88:BD88"/>
    <mergeCell ref="BE88:BI88"/>
    <mergeCell ref="BJ88:BN88"/>
    <mergeCell ref="BO88:BS88"/>
    <mergeCell ref="BT88:BX88"/>
    <mergeCell ref="BY88:CC88"/>
    <mergeCell ref="CD88:CH88"/>
    <mergeCell ref="CI88:CM88"/>
    <mergeCell ref="CN88:CR88"/>
    <mergeCell ref="CS88:CW88"/>
    <mergeCell ref="CI79:CM79"/>
    <mergeCell ref="CN79:CR79"/>
    <mergeCell ref="CS79:CW79"/>
    <mergeCell ref="A81:AX81"/>
    <mergeCell ref="AZ81:CW81"/>
    <mergeCell ref="AL82:AN82"/>
    <mergeCell ref="AP82:AW82"/>
    <mergeCell ref="CK82:CM82"/>
    <mergeCell ref="CO82:CV82"/>
    <mergeCell ref="AL83:AP83"/>
    <mergeCell ref="AR83:AW83"/>
    <mergeCell ref="CK83:CO83"/>
    <mergeCell ref="CQ83:CV83"/>
    <mergeCell ref="A84:E84"/>
    <mergeCell ref="F84:J84"/>
    <mergeCell ref="K84:O84"/>
    <mergeCell ref="P84:AD84"/>
    <mergeCell ref="AE84:AI84"/>
    <mergeCell ref="AJ84:AN84"/>
    <mergeCell ref="AO84:AS84"/>
    <mergeCell ref="AZ84:BD84"/>
    <mergeCell ref="BE84:BI84"/>
    <mergeCell ref="BJ84:BN84"/>
    <mergeCell ref="BO84:CC84"/>
    <mergeCell ref="CD84:CH84"/>
    <mergeCell ref="CI84:CM84"/>
    <mergeCell ref="CN84:CR84"/>
    <mergeCell ref="AT84:AX86"/>
    <mergeCell ref="CS84:CW86"/>
    <mergeCell ref="A85:E87"/>
    <mergeCell ref="F85:J87"/>
    <mergeCell ref="K85:O86"/>
    <mergeCell ref="A79:E79"/>
    <mergeCell ref="F79:J79"/>
    <mergeCell ref="K79:O79"/>
    <mergeCell ref="P79:T79"/>
    <mergeCell ref="U79:Y79"/>
    <mergeCell ref="Z79:AD79"/>
    <mergeCell ref="AE79:AI79"/>
    <mergeCell ref="AJ79:AN79"/>
    <mergeCell ref="AO79:AS79"/>
    <mergeCell ref="AT79:AX79"/>
    <mergeCell ref="AZ79:BD79"/>
    <mergeCell ref="BE79:BI79"/>
    <mergeCell ref="BJ79:BN79"/>
    <mergeCell ref="BO79:BS79"/>
    <mergeCell ref="BT79:BX79"/>
    <mergeCell ref="BY79:CC79"/>
    <mergeCell ref="CD79:CH79"/>
    <mergeCell ref="U75:Y75"/>
    <mergeCell ref="Z75:AD75"/>
    <mergeCell ref="BT75:BX75"/>
    <mergeCell ref="BY75:CC75"/>
    <mergeCell ref="K77:O77"/>
    <mergeCell ref="AE77:AI77"/>
    <mergeCell ref="AO77:AS77"/>
    <mergeCell ref="AT77:AX77"/>
    <mergeCell ref="BJ77:BN77"/>
    <mergeCell ref="CD77:CH77"/>
    <mergeCell ref="CN77:CR77"/>
    <mergeCell ref="CS77:CW77"/>
    <mergeCell ref="A78:E78"/>
    <mergeCell ref="F78:J78"/>
    <mergeCell ref="K78:O78"/>
    <mergeCell ref="P78:T78"/>
    <mergeCell ref="U78:Y78"/>
    <mergeCell ref="Z78:AD78"/>
    <mergeCell ref="AE78:AI78"/>
    <mergeCell ref="AJ78:AN78"/>
    <mergeCell ref="AO78:AS78"/>
    <mergeCell ref="AT78:AX78"/>
    <mergeCell ref="AZ78:BD78"/>
    <mergeCell ref="BE78:BI78"/>
    <mergeCell ref="BJ78:BN78"/>
    <mergeCell ref="BO78:BS78"/>
    <mergeCell ref="BT78:BX78"/>
    <mergeCell ref="BY78:CC78"/>
    <mergeCell ref="CD78:CH78"/>
    <mergeCell ref="CI78:CM78"/>
    <mergeCell ref="CN78:CR78"/>
    <mergeCell ref="CS78:CW78"/>
    <mergeCell ref="CI69:CM69"/>
    <mergeCell ref="CN69:CR69"/>
    <mergeCell ref="CS69:CW69"/>
    <mergeCell ref="A71:AX71"/>
    <mergeCell ref="AZ71:CW71"/>
    <mergeCell ref="AL72:AN72"/>
    <mergeCell ref="AP72:AW72"/>
    <mergeCell ref="CK72:CM72"/>
    <mergeCell ref="CO72:CV72"/>
    <mergeCell ref="AL73:AP73"/>
    <mergeCell ref="AR73:AW73"/>
    <mergeCell ref="CK73:CO73"/>
    <mergeCell ref="CQ73:CV73"/>
    <mergeCell ref="A74:E74"/>
    <mergeCell ref="F74:J74"/>
    <mergeCell ref="K74:O74"/>
    <mergeCell ref="P74:AD74"/>
    <mergeCell ref="AE74:AI74"/>
    <mergeCell ref="AJ74:AN74"/>
    <mergeCell ref="AO74:AS74"/>
    <mergeCell ref="AZ74:BD74"/>
    <mergeCell ref="BE74:BI74"/>
    <mergeCell ref="BJ74:BN74"/>
    <mergeCell ref="BO74:CC74"/>
    <mergeCell ref="CD74:CH74"/>
    <mergeCell ref="CI74:CM74"/>
    <mergeCell ref="CN74:CR74"/>
    <mergeCell ref="A69:E69"/>
    <mergeCell ref="F69:J69"/>
    <mergeCell ref="K69:O69"/>
    <mergeCell ref="P69:T69"/>
    <mergeCell ref="U69:Y69"/>
    <mergeCell ref="Z69:AD69"/>
    <mergeCell ref="AE69:AI69"/>
    <mergeCell ref="AJ69:AN69"/>
    <mergeCell ref="AO69:AS69"/>
    <mergeCell ref="AT69:AX69"/>
    <mergeCell ref="AZ69:BD69"/>
    <mergeCell ref="BE69:BI69"/>
    <mergeCell ref="BJ69:BN69"/>
    <mergeCell ref="BO69:BS69"/>
    <mergeCell ref="BT69:BX69"/>
    <mergeCell ref="BY69:CC69"/>
    <mergeCell ref="CD69:CH69"/>
    <mergeCell ref="U65:Y65"/>
    <mergeCell ref="Z65:AD65"/>
    <mergeCell ref="BT65:BX65"/>
    <mergeCell ref="BY65:CC65"/>
    <mergeCell ref="K67:O67"/>
    <mergeCell ref="AE67:AI67"/>
    <mergeCell ref="AO67:AS67"/>
    <mergeCell ref="AT67:AX67"/>
    <mergeCell ref="BJ67:BN67"/>
    <mergeCell ref="CD67:CH67"/>
    <mergeCell ref="CN67:CR67"/>
    <mergeCell ref="CS67:CW67"/>
    <mergeCell ref="A68:E68"/>
    <mergeCell ref="F68:J68"/>
    <mergeCell ref="K68:O68"/>
    <mergeCell ref="P68:T68"/>
    <mergeCell ref="U68:Y68"/>
    <mergeCell ref="Z68:AD68"/>
    <mergeCell ref="AE68:AI68"/>
    <mergeCell ref="AJ68:AN68"/>
    <mergeCell ref="AO68:AS68"/>
    <mergeCell ref="AT68:AX68"/>
    <mergeCell ref="AZ68:BD68"/>
    <mergeCell ref="BE68:BI68"/>
    <mergeCell ref="BJ68:BN68"/>
    <mergeCell ref="BO68:BS68"/>
    <mergeCell ref="BT68:BX68"/>
    <mergeCell ref="BY68:CC68"/>
    <mergeCell ref="CD68:CH68"/>
    <mergeCell ref="CI68:CM68"/>
    <mergeCell ref="CN68:CR68"/>
    <mergeCell ref="CS68:CW68"/>
    <mergeCell ref="CI59:CM59"/>
    <mergeCell ref="CN59:CR59"/>
    <mergeCell ref="CS59:CW59"/>
    <mergeCell ref="A61:AX61"/>
    <mergeCell ref="AZ61:CW61"/>
    <mergeCell ref="AL62:AN62"/>
    <mergeCell ref="AP62:AW62"/>
    <mergeCell ref="CK62:CM62"/>
    <mergeCell ref="CO62:CV62"/>
    <mergeCell ref="AL63:AP63"/>
    <mergeCell ref="AR63:AW63"/>
    <mergeCell ref="CK63:CO63"/>
    <mergeCell ref="CQ63:CV63"/>
    <mergeCell ref="A64:E64"/>
    <mergeCell ref="F64:J64"/>
    <mergeCell ref="K64:O64"/>
    <mergeCell ref="P64:AD64"/>
    <mergeCell ref="AE64:AI64"/>
    <mergeCell ref="AJ64:AN64"/>
    <mergeCell ref="AO64:AS64"/>
    <mergeCell ref="AZ64:BD64"/>
    <mergeCell ref="BE64:BI64"/>
    <mergeCell ref="BJ64:BN64"/>
    <mergeCell ref="BO64:CC64"/>
    <mergeCell ref="CD64:CH64"/>
    <mergeCell ref="CI64:CM64"/>
    <mergeCell ref="CN64:CR64"/>
    <mergeCell ref="AT64:AX66"/>
    <mergeCell ref="CS64:CW66"/>
    <mergeCell ref="A65:E67"/>
    <mergeCell ref="F65:J67"/>
    <mergeCell ref="K65:O66"/>
    <mergeCell ref="A59:E59"/>
    <mergeCell ref="F59:J59"/>
    <mergeCell ref="K59:O59"/>
    <mergeCell ref="P59:T59"/>
    <mergeCell ref="U59:Y59"/>
    <mergeCell ref="Z59:AD59"/>
    <mergeCell ref="AE59:AI59"/>
    <mergeCell ref="AJ59:AN59"/>
    <mergeCell ref="AO59:AS59"/>
    <mergeCell ref="AT59:AX59"/>
    <mergeCell ref="AZ59:BD59"/>
    <mergeCell ref="BE59:BI59"/>
    <mergeCell ref="BJ59:BN59"/>
    <mergeCell ref="BO59:BS59"/>
    <mergeCell ref="BT59:BX59"/>
    <mergeCell ref="BY59:CC59"/>
    <mergeCell ref="CD59:CH59"/>
    <mergeCell ref="U55:Y55"/>
    <mergeCell ref="Z55:AD55"/>
    <mergeCell ref="BT55:BX55"/>
    <mergeCell ref="BY55:CC55"/>
    <mergeCell ref="K57:O57"/>
    <mergeCell ref="AE57:AI57"/>
    <mergeCell ref="AO57:AS57"/>
    <mergeCell ref="AT57:AX57"/>
    <mergeCell ref="BJ57:BN57"/>
    <mergeCell ref="CD57:CH57"/>
    <mergeCell ref="CN57:CR57"/>
    <mergeCell ref="CS57:CW57"/>
    <mergeCell ref="A58:E58"/>
    <mergeCell ref="F58:J58"/>
    <mergeCell ref="K58:O58"/>
    <mergeCell ref="P58:T58"/>
    <mergeCell ref="U58:Y58"/>
    <mergeCell ref="Z58:AD58"/>
    <mergeCell ref="AE58:AI58"/>
    <mergeCell ref="AJ58:AN58"/>
    <mergeCell ref="AO58:AS58"/>
    <mergeCell ref="AT58:AX58"/>
    <mergeCell ref="AZ58:BD58"/>
    <mergeCell ref="BE58:BI58"/>
    <mergeCell ref="BJ58:BN58"/>
    <mergeCell ref="BO58:BS58"/>
    <mergeCell ref="BT58:BX58"/>
    <mergeCell ref="BY58:CC58"/>
    <mergeCell ref="CD58:CH58"/>
    <mergeCell ref="CI58:CM58"/>
    <mergeCell ref="CN58:CR58"/>
    <mergeCell ref="CS58:CW58"/>
    <mergeCell ref="CI49:CM49"/>
    <mergeCell ref="CN49:CR49"/>
    <mergeCell ref="CS49:CW49"/>
    <mergeCell ref="A51:AX51"/>
    <mergeCell ref="AZ51:CW51"/>
    <mergeCell ref="AL52:AN52"/>
    <mergeCell ref="AP52:AW52"/>
    <mergeCell ref="CK52:CM52"/>
    <mergeCell ref="CO52:CV52"/>
    <mergeCell ref="AL53:AP53"/>
    <mergeCell ref="AR53:AW53"/>
    <mergeCell ref="CK53:CO53"/>
    <mergeCell ref="CQ53:CV53"/>
    <mergeCell ref="A54:E54"/>
    <mergeCell ref="F54:J54"/>
    <mergeCell ref="K54:O54"/>
    <mergeCell ref="P54:AD54"/>
    <mergeCell ref="AE54:AI54"/>
    <mergeCell ref="AJ54:AN54"/>
    <mergeCell ref="AO54:AS54"/>
    <mergeCell ref="AZ54:BD54"/>
    <mergeCell ref="BE54:BI54"/>
    <mergeCell ref="BJ54:BN54"/>
    <mergeCell ref="BO54:CC54"/>
    <mergeCell ref="CD54:CH54"/>
    <mergeCell ref="CI54:CM54"/>
    <mergeCell ref="CN54:CR54"/>
    <mergeCell ref="A49:E49"/>
    <mergeCell ref="F49:J49"/>
    <mergeCell ref="K49:O49"/>
    <mergeCell ref="P49:T49"/>
    <mergeCell ref="U49:Y49"/>
    <mergeCell ref="Z49:AD49"/>
    <mergeCell ref="AE49:AI49"/>
    <mergeCell ref="AJ49:AN49"/>
    <mergeCell ref="AO49:AS49"/>
    <mergeCell ref="AT49:AX49"/>
    <mergeCell ref="AZ49:BD49"/>
    <mergeCell ref="BE49:BI49"/>
    <mergeCell ref="BJ49:BN49"/>
    <mergeCell ref="BO49:BS49"/>
    <mergeCell ref="BT49:BX49"/>
    <mergeCell ref="BY49:CC49"/>
    <mergeCell ref="CD49:CH49"/>
    <mergeCell ref="U45:Y45"/>
    <mergeCell ref="Z45:AD45"/>
    <mergeCell ref="BT45:BX45"/>
    <mergeCell ref="BY45:CC45"/>
    <mergeCell ref="K47:O47"/>
    <mergeCell ref="AE47:AI47"/>
    <mergeCell ref="AO47:AS47"/>
    <mergeCell ref="AT47:AX47"/>
    <mergeCell ref="BJ47:BN47"/>
    <mergeCell ref="CD47:CH47"/>
    <mergeCell ref="CN47:CR47"/>
    <mergeCell ref="CS47:CW47"/>
    <mergeCell ref="A48:E48"/>
    <mergeCell ref="F48:J48"/>
    <mergeCell ref="K48:O48"/>
    <mergeCell ref="P48:T48"/>
    <mergeCell ref="U48:Y48"/>
    <mergeCell ref="Z48:AD48"/>
    <mergeCell ref="AE48:AI48"/>
    <mergeCell ref="AJ48:AN48"/>
    <mergeCell ref="AO48:AS48"/>
    <mergeCell ref="AT48:AX48"/>
    <mergeCell ref="AZ48:BD48"/>
    <mergeCell ref="BE48:BI48"/>
    <mergeCell ref="BJ48:BN48"/>
    <mergeCell ref="BO48:BS48"/>
    <mergeCell ref="BT48:BX48"/>
    <mergeCell ref="BY48:CC48"/>
    <mergeCell ref="CD48:CH48"/>
    <mergeCell ref="CI48:CM48"/>
    <mergeCell ref="CN48:CR48"/>
    <mergeCell ref="CS48:CW48"/>
    <mergeCell ref="CI39:CM39"/>
    <mergeCell ref="CN39:CR39"/>
    <mergeCell ref="CS39:CW39"/>
    <mergeCell ref="A41:AX41"/>
    <mergeCell ref="AZ41:CW41"/>
    <mergeCell ref="AL42:AN42"/>
    <mergeCell ref="AP42:AW42"/>
    <mergeCell ref="CK42:CM42"/>
    <mergeCell ref="CO42:CV42"/>
    <mergeCell ref="AL43:AP43"/>
    <mergeCell ref="AR43:AW43"/>
    <mergeCell ref="CK43:CO43"/>
    <mergeCell ref="CQ43:CV43"/>
    <mergeCell ref="A44:E44"/>
    <mergeCell ref="F44:J44"/>
    <mergeCell ref="K44:O44"/>
    <mergeCell ref="P44:AD44"/>
    <mergeCell ref="AE44:AI44"/>
    <mergeCell ref="AJ44:AN44"/>
    <mergeCell ref="AO44:AS44"/>
    <mergeCell ref="AZ44:BD44"/>
    <mergeCell ref="BE44:BI44"/>
    <mergeCell ref="BJ44:BN44"/>
    <mergeCell ref="BO44:CC44"/>
    <mergeCell ref="CD44:CH44"/>
    <mergeCell ref="CI44:CM44"/>
    <mergeCell ref="CN44:CR44"/>
    <mergeCell ref="AT44:AX46"/>
    <mergeCell ref="CS44:CW46"/>
    <mergeCell ref="A45:E47"/>
    <mergeCell ref="F45:J47"/>
    <mergeCell ref="K45:O46"/>
    <mergeCell ref="A39:E39"/>
    <mergeCell ref="F39:J39"/>
    <mergeCell ref="K39:O39"/>
    <mergeCell ref="P39:T39"/>
    <mergeCell ref="U39:Y39"/>
    <mergeCell ref="Z39:AD39"/>
    <mergeCell ref="AE39:AI39"/>
    <mergeCell ref="AJ39:AN39"/>
    <mergeCell ref="AO39:AS39"/>
    <mergeCell ref="AT39:AX39"/>
    <mergeCell ref="AZ39:BD39"/>
    <mergeCell ref="BE39:BI39"/>
    <mergeCell ref="BJ39:BN39"/>
    <mergeCell ref="BO39:BS39"/>
    <mergeCell ref="BT39:BX39"/>
    <mergeCell ref="BY39:CC39"/>
    <mergeCell ref="CD39:CH39"/>
    <mergeCell ref="U35:Y35"/>
    <mergeCell ref="Z35:AD35"/>
    <mergeCell ref="BT35:BX35"/>
    <mergeCell ref="BY35:CC35"/>
    <mergeCell ref="K37:O37"/>
    <mergeCell ref="AE37:AI37"/>
    <mergeCell ref="AO37:AS37"/>
    <mergeCell ref="AT37:AX37"/>
    <mergeCell ref="BJ37:BN37"/>
    <mergeCell ref="CD37:CH37"/>
    <mergeCell ref="CN37:CR37"/>
    <mergeCell ref="CS37:CW37"/>
    <mergeCell ref="A38:E38"/>
    <mergeCell ref="F38:J38"/>
    <mergeCell ref="K38:O38"/>
    <mergeCell ref="P38:T38"/>
    <mergeCell ref="U38:Y38"/>
    <mergeCell ref="Z38:AD38"/>
    <mergeCell ref="AE38:AI38"/>
    <mergeCell ref="AJ38:AN38"/>
    <mergeCell ref="AO38:AS38"/>
    <mergeCell ref="AT38:AX38"/>
    <mergeCell ref="AZ38:BD38"/>
    <mergeCell ref="BE38:BI38"/>
    <mergeCell ref="BJ38:BN38"/>
    <mergeCell ref="BO38:BS38"/>
    <mergeCell ref="BT38:BX38"/>
    <mergeCell ref="BY38:CC38"/>
    <mergeCell ref="CD38:CH38"/>
    <mergeCell ref="CI38:CM38"/>
    <mergeCell ref="CN38:CR38"/>
    <mergeCell ref="CS38:CW38"/>
    <mergeCell ref="CI29:CM29"/>
    <mergeCell ref="CN29:CR29"/>
    <mergeCell ref="CS29:CW29"/>
    <mergeCell ref="A31:AX31"/>
    <mergeCell ref="AZ31:CW31"/>
    <mergeCell ref="AL32:AN32"/>
    <mergeCell ref="AP32:AW32"/>
    <mergeCell ref="CK32:CM32"/>
    <mergeCell ref="CO32:CV32"/>
    <mergeCell ref="AL33:AP33"/>
    <mergeCell ref="AR33:AW33"/>
    <mergeCell ref="CK33:CO33"/>
    <mergeCell ref="CQ33:CV33"/>
    <mergeCell ref="A34:E34"/>
    <mergeCell ref="F34:J34"/>
    <mergeCell ref="K34:O34"/>
    <mergeCell ref="P34:AD34"/>
    <mergeCell ref="AE34:AI34"/>
    <mergeCell ref="AJ34:AN34"/>
    <mergeCell ref="AO34:AS34"/>
    <mergeCell ref="AZ34:BD34"/>
    <mergeCell ref="BE34:BI34"/>
    <mergeCell ref="BJ34:BN34"/>
    <mergeCell ref="BO34:CC34"/>
    <mergeCell ref="CD34:CH34"/>
    <mergeCell ref="CI34:CM34"/>
    <mergeCell ref="CN34:CR34"/>
    <mergeCell ref="A29:E29"/>
    <mergeCell ref="F29:J29"/>
    <mergeCell ref="K29:O29"/>
    <mergeCell ref="P29:T29"/>
    <mergeCell ref="U29:Y29"/>
    <mergeCell ref="Z29:AD29"/>
    <mergeCell ref="AE29:AI29"/>
    <mergeCell ref="AJ29:AN29"/>
    <mergeCell ref="AO29:AS29"/>
    <mergeCell ref="AT29:AX29"/>
    <mergeCell ref="AZ29:BD29"/>
    <mergeCell ref="BE29:BI29"/>
    <mergeCell ref="BJ29:BN29"/>
    <mergeCell ref="BO29:BS29"/>
    <mergeCell ref="BT29:BX29"/>
    <mergeCell ref="BY29:CC29"/>
    <mergeCell ref="CD29:CH29"/>
    <mergeCell ref="U25:Y25"/>
    <mergeCell ref="Z25:AD25"/>
    <mergeCell ref="BT25:BX25"/>
    <mergeCell ref="BY25:CC25"/>
    <mergeCell ref="K27:O27"/>
    <mergeCell ref="AE27:AI27"/>
    <mergeCell ref="AO27:AS27"/>
    <mergeCell ref="AT27:AX27"/>
    <mergeCell ref="BJ27:BN27"/>
    <mergeCell ref="CD27:CH27"/>
    <mergeCell ref="CN27:CR27"/>
    <mergeCell ref="CS27:CW27"/>
    <mergeCell ref="A28:E28"/>
    <mergeCell ref="F28:J28"/>
    <mergeCell ref="K28:O28"/>
    <mergeCell ref="P28:T28"/>
    <mergeCell ref="U28:Y28"/>
    <mergeCell ref="Z28:AD28"/>
    <mergeCell ref="AE28:AI28"/>
    <mergeCell ref="AJ28:AN28"/>
    <mergeCell ref="AO28:AS28"/>
    <mergeCell ref="AT28:AX28"/>
    <mergeCell ref="AZ28:BD28"/>
    <mergeCell ref="BE28:BI28"/>
    <mergeCell ref="BJ28:BN28"/>
    <mergeCell ref="BO28:BS28"/>
    <mergeCell ref="BT28:BX28"/>
    <mergeCell ref="BY28:CC28"/>
    <mergeCell ref="CD28:CH28"/>
    <mergeCell ref="CI28:CM28"/>
    <mergeCell ref="CN28:CR28"/>
    <mergeCell ref="CS28:CW28"/>
    <mergeCell ref="CI19:CM19"/>
    <mergeCell ref="CN19:CR19"/>
    <mergeCell ref="CS19:CW19"/>
    <mergeCell ref="A21:AX21"/>
    <mergeCell ref="AZ21:CW21"/>
    <mergeCell ref="AL22:AN22"/>
    <mergeCell ref="AP22:AW22"/>
    <mergeCell ref="CK22:CM22"/>
    <mergeCell ref="CO22:CV22"/>
    <mergeCell ref="AL23:AP23"/>
    <mergeCell ref="AR23:AW23"/>
    <mergeCell ref="CK23:CO23"/>
    <mergeCell ref="CQ23:CV23"/>
    <mergeCell ref="A24:E24"/>
    <mergeCell ref="F24:J24"/>
    <mergeCell ref="K24:O24"/>
    <mergeCell ref="P24:AD24"/>
    <mergeCell ref="AE24:AI24"/>
    <mergeCell ref="AJ24:AN24"/>
    <mergeCell ref="AO24:AS24"/>
    <mergeCell ref="AZ24:BD24"/>
    <mergeCell ref="BE24:BI24"/>
    <mergeCell ref="BJ24:BN24"/>
    <mergeCell ref="BO24:CC24"/>
    <mergeCell ref="CD24:CH24"/>
    <mergeCell ref="CI24:CM24"/>
    <mergeCell ref="CN24:CR24"/>
    <mergeCell ref="AT24:AX26"/>
    <mergeCell ref="CS24:CW26"/>
    <mergeCell ref="A25:E27"/>
    <mergeCell ref="F25:J27"/>
    <mergeCell ref="K25:O26"/>
    <mergeCell ref="A19:E19"/>
    <mergeCell ref="F19:J19"/>
    <mergeCell ref="K19:O19"/>
    <mergeCell ref="P19:T19"/>
    <mergeCell ref="U19:Y19"/>
    <mergeCell ref="Z19:AD19"/>
    <mergeCell ref="AE19:AI19"/>
    <mergeCell ref="AJ19:AN19"/>
    <mergeCell ref="AO19:AS19"/>
    <mergeCell ref="AT19:AX19"/>
    <mergeCell ref="AZ19:BD19"/>
    <mergeCell ref="BE19:BI19"/>
    <mergeCell ref="BJ19:BN19"/>
    <mergeCell ref="BO19:BS19"/>
    <mergeCell ref="BT19:BX19"/>
    <mergeCell ref="BY19:CC19"/>
    <mergeCell ref="CD19:CH19"/>
    <mergeCell ref="U15:Y15"/>
    <mergeCell ref="Z15:AD15"/>
    <mergeCell ref="BT15:BX15"/>
    <mergeCell ref="BY15:CC15"/>
    <mergeCell ref="K17:O17"/>
    <mergeCell ref="AE17:AI17"/>
    <mergeCell ref="AO17:AS17"/>
    <mergeCell ref="AT17:AX17"/>
    <mergeCell ref="BJ17:BN17"/>
    <mergeCell ref="CD17:CH17"/>
    <mergeCell ref="CN17:CR17"/>
    <mergeCell ref="CS17:CW17"/>
    <mergeCell ref="A18:E18"/>
    <mergeCell ref="F18:J18"/>
    <mergeCell ref="K18:O18"/>
    <mergeCell ref="P18:T18"/>
    <mergeCell ref="U18:Y18"/>
    <mergeCell ref="Z18:AD18"/>
    <mergeCell ref="AE18:AI18"/>
    <mergeCell ref="AJ18:AN18"/>
    <mergeCell ref="AO18:AS18"/>
    <mergeCell ref="AT18:AX18"/>
    <mergeCell ref="AZ18:BD18"/>
    <mergeCell ref="BE18:BI18"/>
    <mergeCell ref="BJ18:BN18"/>
    <mergeCell ref="BO18:BS18"/>
    <mergeCell ref="BT18:BX18"/>
    <mergeCell ref="BY18:CC18"/>
    <mergeCell ref="CD18:CH18"/>
    <mergeCell ref="CI18:CM18"/>
    <mergeCell ref="CN18:CR18"/>
    <mergeCell ref="CS18:CW18"/>
    <mergeCell ref="CI9:CM9"/>
    <mergeCell ref="CN9:CR9"/>
    <mergeCell ref="CS9:CW9"/>
    <mergeCell ref="A11:AX11"/>
    <mergeCell ref="AZ11:CW11"/>
    <mergeCell ref="AL12:AN12"/>
    <mergeCell ref="AP12:AW12"/>
    <mergeCell ref="CK12:CM12"/>
    <mergeCell ref="CO12:CV12"/>
    <mergeCell ref="AL13:AP13"/>
    <mergeCell ref="AR13:AW13"/>
    <mergeCell ref="CK13:CO13"/>
    <mergeCell ref="CQ13:CV13"/>
    <mergeCell ref="A14:E14"/>
    <mergeCell ref="F14:J14"/>
    <mergeCell ref="K14:O14"/>
    <mergeCell ref="P14:AD14"/>
    <mergeCell ref="AE14:AI14"/>
    <mergeCell ref="AJ14:AN14"/>
    <mergeCell ref="AO14:AS14"/>
    <mergeCell ref="AZ14:BD14"/>
    <mergeCell ref="BE14:BI14"/>
    <mergeCell ref="BJ14:BN14"/>
    <mergeCell ref="BO14:CC14"/>
    <mergeCell ref="CD14:CH14"/>
    <mergeCell ref="CI14:CM14"/>
    <mergeCell ref="CN14:CR14"/>
    <mergeCell ref="A9:E9"/>
    <mergeCell ref="F9:J9"/>
    <mergeCell ref="K9:O9"/>
    <mergeCell ref="P9:T9"/>
    <mergeCell ref="U9:Y9"/>
    <mergeCell ref="Z9:AD9"/>
    <mergeCell ref="AE9:AI9"/>
    <mergeCell ref="AJ9:AN9"/>
    <mergeCell ref="AO9:AS9"/>
    <mergeCell ref="AT9:AX9"/>
    <mergeCell ref="AZ9:BD9"/>
    <mergeCell ref="BE9:BI9"/>
    <mergeCell ref="BJ9:BN9"/>
    <mergeCell ref="BO9:BS9"/>
    <mergeCell ref="BT9:BX9"/>
    <mergeCell ref="BY9:CC9"/>
    <mergeCell ref="CD9:CH9"/>
    <mergeCell ref="U5:Y5"/>
    <mergeCell ref="Z5:AD5"/>
    <mergeCell ref="BT5:BX5"/>
    <mergeCell ref="BY5:CC5"/>
    <mergeCell ref="K7:O7"/>
    <mergeCell ref="AE7:AI7"/>
    <mergeCell ref="AO7:AS7"/>
    <mergeCell ref="AT7:AX7"/>
    <mergeCell ref="BJ7:BN7"/>
    <mergeCell ref="CD7:CH7"/>
    <mergeCell ref="CN7:CR7"/>
    <mergeCell ref="CS7:CW7"/>
    <mergeCell ref="A8:E8"/>
    <mergeCell ref="F8:J8"/>
    <mergeCell ref="K8:O8"/>
    <mergeCell ref="P8:T8"/>
    <mergeCell ref="U8:Y8"/>
    <mergeCell ref="Z8:AD8"/>
    <mergeCell ref="AE8:AI8"/>
    <mergeCell ref="AJ8:AN8"/>
    <mergeCell ref="AO8:AS8"/>
    <mergeCell ref="AT8:AX8"/>
    <mergeCell ref="AZ8:BD8"/>
    <mergeCell ref="BE8:BI8"/>
    <mergeCell ref="BJ8:BN8"/>
    <mergeCell ref="BO8:BS8"/>
    <mergeCell ref="BT8:BX8"/>
    <mergeCell ref="BY8:CC8"/>
    <mergeCell ref="CD8:CH8"/>
    <mergeCell ref="CI8:CM8"/>
    <mergeCell ref="CN8:CR8"/>
    <mergeCell ref="CS8:CW8"/>
    <mergeCell ref="A1:AX1"/>
    <mergeCell ref="AZ1:CW1"/>
    <mergeCell ref="AL2:AN2"/>
    <mergeCell ref="AP2:AW2"/>
    <mergeCell ref="CK2:CM2"/>
    <mergeCell ref="CO2:CV2"/>
    <mergeCell ref="AL3:AP3"/>
    <mergeCell ref="AR3:AW3"/>
    <mergeCell ref="CK3:CO3"/>
    <mergeCell ref="CQ3:CV3"/>
    <mergeCell ref="A4:E4"/>
    <mergeCell ref="F4:J4"/>
    <mergeCell ref="K4:O4"/>
    <mergeCell ref="P4:AD4"/>
    <mergeCell ref="AE4:AI4"/>
    <mergeCell ref="AJ4:AN4"/>
    <mergeCell ref="AO4:AS4"/>
    <mergeCell ref="AZ4:BD4"/>
    <mergeCell ref="BE4:BI4"/>
    <mergeCell ref="BJ4:BN4"/>
    <mergeCell ref="BO4:CC4"/>
    <mergeCell ref="CD4:CH4"/>
    <mergeCell ref="CI4:CM4"/>
    <mergeCell ref="CN4:CR4"/>
    <mergeCell ref="AT4:AX6"/>
    <mergeCell ref="CS4:CW6"/>
    <mergeCell ref="A5:E7"/>
    <mergeCell ref="F5:J7"/>
    <mergeCell ref="K5:O6"/>
    <mergeCell ref="P5:T7"/>
    <mergeCell ref="AE5:AI6"/>
    <mergeCell ref="AJ5:AN7"/>
  </mergeCells>
  <phoneticPr fontId="21"/>
  <pageMargins left="0.39370078740157483" right="0.39370078740157483" top="0.78740157480314965" bottom="0.19685039370078741" header="0.51181102362204722" footer="0.51181102362204722"/>
  <pageSetup paperSize="9" scale="96" orientation="landscape" r:id="rId1"/>
  <headerFooter alignWithMargins="0"/>
  <rowBreaks count="8" manualBreakCount="8">
    <brk id="30" max="16383" man="1"/>
    <brk id="60" max="16383" man="1"/>
    <brk id="90" max="16383" man="1"/>
    <brk id="120" max="16383" man="1"/>
    <brk id="150" max="16383" man="1"/>
    <brk id="180" max="16383" man="1"/>
    <brk id="210" max="16383" man="1"/>
    <brk id="240" max="16383" man="1"/>
  </rowBreaks>
  <colBreaks count="1" manualBreakCount="1">
    <brk id="50" max="269"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AM69"/>
  <sheetViews>
    <sheetView zoomScale="85" zoomScaleNormal="85" workbookViewId="0">
      <selection activeCell="AZ6" sqref="AZ6"/>
    </sheetView>
  </sheetViews>
  <sheetFormatPr defaultRowHeight="14.4"/>
  <cols>
    <col min="1" max="1" width="3.3984375" style="187" customWidth="1"/>
    <col min="2" max="2" width="7.69921875" style="188" customWidth="1"/>
    <col min="3" max="3" width="19.3984375" style="187" customWidth="1"/>
    <col min="4" max="4" width="6.3984375" style="188" customWidth="1"/>
    <col min="5" max="5" width="6.09765625" style="188" bestFit="1" customWidth="1"/>
    <col min="6" max="6" width="12.09765625" style="189" customWidth="1"/>
    <col min="7" max="7" width="2.09765625" style="188" customWidth="1"/>
    <col min="8" max="8" width="9.3984375" style="189" customWidth="1"/>
    <col min="9" max="9" width="3.59765625" style="188" customWidth="1"/>
    <col min="10" max="10" width="11.09765625" style="189" customWidth="1"/>
    <col min="11" max="11" width="5.3984375" style="189" bestFit="1" customWidth="1"/>
    <col min="12" max="12" width="5.59765625" style="189" bestFit="1" customWidth="1"/>
    <col min="13" max="13" width="10" style="188" bestFit="1" customWidth="1"/>
    <col min="14" max="14" width="3.59765625" style="187" bestFit="1" customWidth="1"/>
    <col min="15" max="15" width="4.5" style="189" bestFit="1" customWidth="1"/>
    <col min="16" max="16" width="11.09765625" style="189" customWidth="1"/>
    <col min="17" max="17" width="9" style="189" bestFit="1" customWidth="1"/>
    <col min="18" max="18" width="11.09765625" style="189" customWidth="1"/>
    <col min="19" max="19" width="6.19921875" style="189" customWidth="1"/>
    <col min="20" max="20" width="11.19921875" style="189" customWidth="1"/>
    <col min="21" max="21" width="11.09765625" style="190" customWidth="1"/>
    <col min="22" max="22" width="8.09765625" style="189" customWidth="1"/>
    <col min="23" max="23" width="10.5" style="189" customWidth="1"/>
    <col min="24" max="24" width="3.5" style="189" hidden="1" customWidth="1"/>
    <col min="25" max="25" width="5.19921875" style="191" hidden="1" customWidth="1"/>
    <col min="26" max="27" width="7" style="191" hidden="1" customWidth="1"/>
    <col min="28" max="28" width="7" style="192" hidden="1" customWidth="1"/>
    <col min="29" max="29" width="10" style="193" hidden="1" customWidth="1"/>
    <col min="30" max="30" width="7" style="191" hidden="1" customWidth="1"/>
    <col min="31" max="31" width="7" style="194" hidden="1" customWidth="1"/>
    <col min="32" max="32" width="4.5" style="191" hidden="1" customWidth="1"/>
    <col min="33" max="33" width="4.5" style="195" hidden="1" customWidth="1"/>
    <col min="34" max="34" width="12.5" style="196" hidden="1" customWidth="1"/>
    <col min="35" max="37" width="12.5" style="191" hidden="1" customWidth="1"/>
    <col min="38" max="38" width="12.5" style="197" hidden="1" customWidth="1"/>
    <col min="39" max="39" width="9" style="189" bestFit="1" customWidth="1"/>
  </cols>
  <sheetData>
    <row r="1" spans="1:38" ht="16.2">
      <c r="A1" s="611" t="s">
        <v>452</v>
      </c>
      <c r="B1" s="611"/>
      <c r="C1" s="213" t="s">
        <v>92</v>
      </c>
      <c r="D1" s="213">
        <v>3</v>
      </c>
      <c r="E1" s="227" t="s">
        <v>294</v>
      </c>
      <c r="F1" s="230"/>
      <c r="G1" s="612" t="s">
        <v>194</v>
      </c>
      <c r="H1" s="612"/>
      <c r="I1" s="612"/>
      <c r="J1" s="612"/>
      <c r="K1" s="612"/>
      <c r="L1" s="612"/>
      <c r="M1" s="251" t="s">
        <v>453</v>
      </c>
      <c r="N1" s="613" t="s">
        <v>454</v>
      </c>
      <c r="O1" s="613"/>
      <c r="P1" s="613"/>
      <c r="Q1" s="278" t="s">
        <v>333</v>
      </c>
      <c r="R1" s="614" t="s">
        <v>325</v>
      </c>
      <c r="S1" s="614"/>
      <c r="T1" s="288"/>
      <c r="U1" s="290"/>
      <c r="V1" s="207"/>
      <c r="Y1" s="312" t="s">
        <v>455</v>
      </c>
      <c r="Z1" s="615" t="s">
        <v>173</v>
      </c>
      <c r="AA1" s="615"/>
      <c r="AB1" s="321" t="s">
        <v>363</v>
      </c>
      <c r="AC1" s="675" t="s">
        <v>216</v>
      </c>
      <c r="AD1" s="327" t="s">
        <v>23</v>
      </c>
      <c r="AE1" s="332"/>
      <c r="AF1" s="327" t="s">
        <v>245</v>
      </c>
      <c r="AG1" s="340" t="s">
        <v>226</v>
      </c>
      <c r="AH1" s="192"/>
      <c r="AL1" s="191"/>
    </row>
    <row r="2" spans="1:38">
      <c r="A2" s="198"/>
      <c r="B2" s="206" t="s">
        <v>459</v>
      </c>
      <c r="C2" s="616" t="s">
        <v>200</v>
      </c>
      <c r="D2" s="617"/>
      <c r="E2" s="617"/>
      <c r="F2" s="618"/>
      <c r="G2" s="619"/>
      <c r="H2" s="620"/>
      <c r="I2" s="620"/>
      <c r="J2" s="621"/>
      <c r="K2" s="622" t="s">
        <v>329</v>
      </c>
      <c r="L2" s="623"/>
      <c r="M2" s="624"/>
      <c r="N2" s="199"/>
      <c r="O2" s="264"/>
      <c r="P2" s="271"/>
      <c r="Q2" s="279"/>
      <c r="S2" s="279"/>
      <c r="U2" s="291"/>
      <c r="V2" s="296" t="s">
        <v>355</v>
      </c>
      <c r="W2" s="303">
        <v>44154</v>
      </c>
      <c r="Y2" s="313" t="s">
        <v>460</v>
      </c>
      <c r="Z2" s="226" t="s">
        <v>145</v>
      </c>
      <c r="AA2" s="226" t="s">
        <v>102</v>
      </c>
      <c r="AB2" s="322" t="s">
        <v>277</v>
      </c>
      <c r="AC2" s="676"/>
      <c r="AD2" s="328" t="s">
        <v>346</v>
      </c>
      <c r="AE2" s="332"/>
      <c r="AF2" s="328">
        <v>19</v>
      </c>
      <c r="AG2" s="212">
        <v>1</v>
      </c>
      <c r="AH2" s="192"/>
      <c r="AL2" s="191"/>
    </row>
    <row r="3" spans="1:38">
      <c r="A3" s="199"/>
      <c r="B3" s="207"/>
      <c r="C3" s="625" t="s">
        <v>419</v>
      </c>
      <c r="D3" s="626"/>
      <c r="E3" s="626"/>
      <c r="F3" s="627"/>
      <c r="G3" s="628"/>
      <c r="H3" s="629"/>
      <c r="I3" s="629"/>
      <c r="J3" s="629"/>
      <c r="K3" s="629" t="s">
        <v>441</v>
      </c>
      <c r="L3" s="629"/>
      <c r="M3" s="630"/>
      <c r="N3" s="199"/>
      <c r="O3" s="201"/>
      <c r="P3" s="272" t="s">
        <v>456</v>
      </c>
      <c r="Q3" s="280"/>
      <c r="R3" s="280"/>
      <c r="S3" s="280"/>
      <c r="T3" s="280"/>
      <c r="U3" s="201"/>
      <c r="V3" s="271"/>
      <c r="W3" s="201"/>
      <c r="Y3" s="313">
        <v>2</v>
      </c>
      <c r="Z3" s="317">
        <v>0.5</v>
      </c>
      <c r="AA3" s="317">
        <v>1</v>
      </c>
      <c r="AB3" s="317"/>
      <c r="AC3" s="323"/>
      <c r="AD3" s="328" t="s">
        <v>409</v>
      </c>
      <c r="AE3" s="332"/>
      <c r="AF3" s="328">
        <v>20</v>
      </c>
      <c r="AG3" s="212">
        <v>2</v>
      </c>
      <c r="AH3" s="192"/>
      <c r="AL3" s="191"/>
    </row>
    <row r="4" spans="1:38">
      <c r="A4" s="200"/>
      <c r="B4" s="209"/>
      <c r="C4" s="625" t="s">
        <v>101</v>
      </c>
      <c r="D4" s="626"/>
      <c r="E4" s="626"/>
      <c r="F4" s="627"/>
      <c r="G4" s="631"/>
      <c r="H4" s="631"/>
      <c r="I4" s="631"/>
      <c r="J4" s="240" t="s">
        <v>5</v>
      </c>
      <c r="K4" s="631">
        <v>12</v>
      </c>
      <c r="L4" s="631"/>
      <c r="M4" s="252" t="s">
        <v>226</v>
      </c>
      <c r="N4" s="199"/>
      <c r="O4" s="201"/>
      <c r="P4" s="273" t="s">
        <v>320</v>
      </c>
      <c r="Q4" s="201"/>
      <c r="R4" s="201"/>
      <c r="S4" s="201"/>
      <c r="T4" s="201"/>
      <c r="U4" s="201"/>
      <c r="V4" s="201"/>
      <c r="W4" s="201"/>
      <c r="Y4" s="313">
        <v>3</v>
      </c>
      <c r="Z4" s="317">
        <v>0.33400000000000002</v>
      </c>
      <c r="AA4" s="317">
        <v>0.83299999999999985</v>
      </c>
      <c r="AB4" s="317">
        <v>1</v>
      </c>
      <c r="AC4" s="323">
        <v>2.7890000000000002E-2</v>
      </c>
      <c r="AD4" s="328" t="s">
        <v>441</v>
      </c>
      <c r="AE4" s="332"/>
      <c r="AF4" s="328">
        <v>21</v>
      </c>
      <c r="AG4" s="212">
        <v>3</v>
      </c>
      <c r="AH4" s="192"/>
      <c r="AI4" s="192"/>
      <c r="AJ4" s="192"/>
      <c r="AK4" s="192"/>
      <c r="AL4" s="191"/>
    </row>
    <row r="5" spans="1:38">
      <c r="A5" s="201"/>
      <c r="B5" s="208"/>
      <c r="C5" s="625" t="s">
        <v>461</v>
      </c>
      <c r="D5" s="626"/>
      <c r="E5" s="626"/>
      <c r="F5" s="627"/>
      <c r="G5" s="632"/>
      <c r="H5" s="633"/>
      <c r="I5" s="633"/>
      <c r="J5" s="633"/>
      <c r="K5" s="634" t="s">
        <v>267</v>
      </c>
      <c r="L5" s="634"/>
      <c r="M5" s="635"/>
      <c r="N5" s="199"/>
      <c r="O5" s="201"/>
      <c r="P5" s="271"/>
      <c r="Q5" s="201"/>
      <c r="R5" s="201"/>
      <c r="S5" s="201"/>
      <c r="T5" s="201"/>
      <c r="U5" s="292"/>
      <c r="V5" s="201"/>
      <c r="W5" s="201"/>
      <c r="Y5" s="313">
        <v>4</v>
      </c>
      <c r="Z5" s="317">
        <v>0.25</v>
      </c>
      <c r="AA5" s="317">
        <v>0.625</v>
      </c>
      <c r="AB5" s="317">
        <v>1</v>
      </c>
      <c r="AC5" s="323">
        <v>5.2740000000000002E-2</v>
      </c>
      <c r="AD5" s="328"/>
      <c r="AE5" s="332"/>
      <c r="AF5" s="328">
        <v>22</v>
      </c>
      <c r="AG5" s="212">
        <v>4</v>
      </c>
      <c r="AH5" s="192"/>
      <c r="AI5" s="349"/>
      <c r="AJ5" s="349"/>
      <c r="AK5" s="349"/>
      <c r="AL5" s="191"/>
    </row>
    <row r="6" spans="1:38">
      <c r="A6" s="199"/>
      <c r="B6" s="207"/>
      <c r="C6" s="625" t="s">
        <v>9</v>
      </c>
      <c r="D6" s="626"/>
      <c r="E6" s="626"/>
      <c r="F6" s="627"/>
      <c r="G6" s="636" t="s">
        <v>145</v>
      </c>
      <c r="H6" s="637"/>
      <c r="I6" s="637"/>
      <c r="J6" s="638"/>
      <c r="K6" s="639">
        <v>12</v>
      </c>
      <c r="L6" s="640"/>
      <c r="M6" s="253" t="s">
        <v>211</v>
      </c>
      <c r="N6" s="199"/>
      <c r="O6" s="201"/>
      <c r="P6" s="271"/>
      <c r="Q6" s="201"/>
      <c r="R6" s="201"/>
      <c r="S6" s="201"/>
      <c r="T6" s="201"/>
      <c r="U6" s="201"/>
      <c r="V6" s="201"/>
      <c r="W6" s="201"/>
      <c r="Y6" s="313">
        <v>5</v>
      </c>
      <c r="Z6" s="317">
        <v>0.2</v>
      </c>
      <c r="AA6" s="317">
        <v>0.5</v>
      </c>
      <c r="AB6" s="317">
        <v>1</v>
      </c>
      <c r="AC6" s="323">
        <v>6.2489999999999997E-2</v>
      </c>
      <c r="AD6" s="329"/>
      <c r="AF6" s="328">
        <v>23</v>
      </c>
      <c r="AG6" s="212">
        <v>5</v>
      </c>
      <c r="AH6" s="192"/>
      <c r="AL6" s="191"/>
    </row>
    <row r="7" spans="1:38">
      <c r="A7" s="202"/>
      <c r="B7" s="208"/>
      <c r="C7" s="641" t="s">
        <v>234</v>
      </c>
      <c r="D7" s="642"/>
      <c r="E7" s="642"/>
      <c r="F7" s="643"/>
      <c r="G7" s="644">
        <v>7</v>
      </c>
      <c r="H7" s="631"/>
      <c r="I7" s="237" t="s">
        <v>245</v>
      </c>
      <c r="J7" s="241" t="s">
        <v>341</v>
      </c>
      <c r="K7" s="645" t="s">
        <v>341</v>
      </c>
      <c r="L7" s="646"/>
      <c r="M7" s="254" t="s">
        <v>341</v>
      </c>
      <c r="N7" s="199"/>
      <c r="O7" s="265"/>
      <c r="P7" s="274"/>
      <c r="Q7" s="201"/>
      <c r="R7" s="201"/>
      <c r="S7" s="201"/>
      <c r="T7" s="201"/>
      <c r="U7" s="201"/>
      <c r="V7" s="201"/>
      <c r="W7" s="201"/>
      <c r="Y7" s="313">
        <v>6</v>
      </c>
      <c r="Z7" s="317">
        <v>0.16700000000000001</v>
      </c>
      <c r="AA7" s="317">
        <v>0.41699999999999998</v>
      </c>
      <c r="AB7" s="317">
        <v>0.5</v>
      </c>
      <c r="AC7" s="323">
        <v>5.7759999999999999E-2</v>
      </c>
      <c r="AF7" s="328">
        <v>24</v>
      </c>
      <c r="AG7" s="212">
        <v>6</v>
      </c>
      <c r="AH7" s="194" t="s">
        <v>154</v>
      </c>
      <c r="AI7" s="194" t="s">
        <v>319</v>
      </c>
      <c r="AJ7" s="194" t="s">
        <v>462</v>
      </c>
      <c r="AK7" s="194" t="s">
        <v>182</v>
      </c>
      <c r="AL7" s="191"/>
    </row>
    <row r="8" spans="1:38">
      <c r="A8" s="199"/>
      <c r="B8" s="209"/>
      <c r="C8" s="641" t="s">
        <v>463</v>
      </c>
      <c r="D8" s="642"/>
      <c r="E8" s="642"/>
      <c r="F8" s="643"/>
      <c r="G8" s="644">
        <v>8</v>
      </c>
      <c r="H8" s="631"/>
      <c r="I8" s="237" t="s">
        <v>245</v>
      </c>
      <c r="J8" s="241">
        <v>0.125</v>
      </c>
      <c r="K8" s="647" t="s">
        <v>341</v>
      </c>
      <c r="L8" s="647"/>
      <c r="M8" s="255" t="s">
        <v>341</v>
      </c>
      <c r="N8" s="199"/>
      <c r="O8" s="265"/>
      <c r="P8" s="275"/>
      <c r="Q8" s="201"/>
      <c r="R8" s="201"/>
      <c r="S8" s="201"/>
      <c r="T8" s="201"/>
      <c r="U8" s="201"/>
      <c r="V8" s="201"/>
      <c r="W8" s="201"/>
      <c r="Y8" s="313">
        <v>7</v>
      </c>
      <c r="Z8" s="317">
        <v>0.14299999999999999</v>
      </c>
      <c r="AA8" s="317">
        <v>0.35699999999999998</v>
      </c>
      <c r="AB8" s="317">
        <v>0.5</v>
      </c>
      <c r="AC8" s="323">
        <v>5.4960000000000002E-2</v>
      </c>
      <c r="AF8" s="328">
        <v>25</v>
      </c>
      <c r="AG8" s="212">
        <v>7</v>
      </c>
      <c r="AH8" s="648" t="s">
        <v>464</v>
      </c>
      <c r="AI8" s="649"/>
      <c r="AJ8" s="649"/>
      <c r="AK8" s="650"/>
      <c r="AL8" s="191"/>
    </row>
    <row r="9" spans="1:38">
      <c r="A9" s="201"/>
      <c r="B9" s="209"/>
      <c r="C9" s="651" t="s">
        <v>66</v>
      </c>
      <c r="D9" s="652"/>
      <c r="E9" s="652"/>
      <c r="F9" s="653"/>
      <c r="G9" s="654">
        <v>1</v>
      </c>
      <c r="H9" s="655"/>
      <c r="I9" s="655"/>
      <c r="J9" s="655"/>
      <c r="K9" s="655"/>
      <c r="L9" s="655"/>
      <c r="M9" s="656"/>
      <c r="N9" s="199"/>
      <c r="O9" s="266"/>
      <c r="P9" s="276"/>
      <c r="Q9" s="281"/>
      <c r="R9" s="281"/>
      <c r="S9" s="281"/>
      <c r="T9" s="281"/>
      <c r="U9" s="281"/>
      <c r="V9" s="201"/>
      <c r="W9" s="264"/>
      <c r="Y9" s="314">
        <v>8</v>
      </c>
      <c r="Z9" s="317">
        <v>0.125</v>
      </c>
      <c r="AA9" s="317">
        <v>0.313</v>
      </c>
      <c r="AB9" s="317">
        <v>0.33400000000000002</v>
      </c>
      <c r="AC9" s="323">
        <v>5.1110000000000003E-2</v>
      </c>
      <c r="AF9" s="328">
        <v>26</v>
      </c>
      <c r="AG9" s="328">
        <v>8</v>
      </c>
      <c r="AH9" s="342" t="s">
        <v>465</v>
      </c>
      <c r="AI9" s="350" t="s">
        <v>349</v>
      </c>
      <c r="AJ9" s="356" t="s">
        <v>329</v>
      </c>
      <c r="AK9" s="359" t="s">
        <v>305</v>
      </c>
      <c r="AL9" s="191"/>
    </row>
    <row r="10" spans="1:38">
      <c r="A10" s="198"/>
      <c r="B10" s="206" t="s">
        <v>50</v>
      </c>
      <c r="C10" s="214"/>
      <c r="D10" s="221"/>
      <c r="E10" s="222"/>
      <c r="F10" s="657" t="s">
        <v>359</v>
      </c>
      <c r="G10" s="658"/>
      <c r="H10" s="658"/>
      <c r="I10" s="659"/>
      <c r="J10" s="242" t="s">
        <v>467</v>
      </c>
      <c r="K10" s="248"/>
      <c r="L10" s="248"/>
      <c r="M10" s="248" t="s">
        <v>251</v>
      </c>
      <c r="N10" s="660" t="s">
        <v>439</v>
      </c>
      <c r="O10" s="661"/>
      <c r="P10" s="277" t="s">
        <v>468</v>
      </c>
      <c r="Q10" s="277" t="s">
        <v>469</v>
      </c>
      <c r="R10" s="277" t="s">
        <v>239</v>
      </c>
      <c r="S10" s="277" t="s">
        <v>457</v>
      </c>
      <c r="T10" s="277" t="s">
        <v>260</v>
      </c>
      <c r="U10" s="293" t="s">
        <v>470</v>
      </c>
      <c r="V10" s="297"/>
      <c r="W10" s="304"/>
      <c r="Y10" s="313">
        <v>9</v>
      </c>
      <c r="Z10" s="317">
        <v>0.112</v>
      </c>
      <c r="AA10" s="317">
        <v>0.27800000000000002</v>
      </c>
      <c r="AB10" s="317">
        <v>0.33400000000000002</v>
      </c>
      <c r="AC10" s="323">
        <v>4.7309999999999998E-2</v>
      </c>
      <c r="AF10" s="328">
        <v>27</v>
      </c>
      <c r="AG10" s="212">
        <v>9</v>
      </c>
      <c r="AH10" s="343" t="str">
        <f>HLOOKUP(A1,AI9:AK11,2,FALSE)</f>
        <v/>
      </c>
      <c r="AI10" s="351" t="str">
        <f>IF(G6="定額","",ROUNDUP(G5*VLOOKUP(G7,Y3:AC69,5),0))</f>
        <v/>
      </c>
      <c r="AJ10" s="357" t="str">
        <f>IF(G6="定額","",ROUND(G5*VLOOKUP(G7,Y3:AC69,5),0))</f>
        <v/>
      </c>
      <c r="AK10" s="360" t="str">
        <f>IF(G6="定額","",ROUNDDOWN(G5*VLOOKUP(G7,Y3:AC69,5),0))</f>
        <v/>
      </c>
      <c r="AL10" s="191"/>
    </row>
    <row r="11" spans="1:38">
      <c r="A11" s="203"/>
      <c r="B11" s="210"/>
      <c r="C11" s="215" t="s">
        <v>433</v>
      </c>
      <c r="D11" s="222" t="s">
        <v>471</v>
      </c>
      <c r="E11" s="222" t="s">
        <v>161</v>
      </c>
      <c r="F11" s="662" t="s">
        <v>461</v>
      </c>
      <c r="G11" s="663"/>
      <c r="H11" s="663"/>
      <c r="I11" s="664"/>
      <c r="J11" s="243" t="s">
        <v>150</v>
      </c>
      <c r="K11" s="249" t="s">
        <v>472</v>
      </c>
      <c r="L11" s="249" t="s">
        <v>376</v>
      </c>
      <c r="M11" s="249" t="s">
        <v>277</v>
      </c>
      <c r="N11" s="665" t="s">
        <v>227</v>
      </c>
      <c r="O11" s="666"/>
      <c r="P11" s="243" t="s">
        <v>473</v>
      </c>
      <c r="Q11" s="243" t="s">
        <v>303</v>
      </c>
      <c r="R11" s="243" t="s">
        <v>274</v>
      </c>
      <c r="S11" s="243" t="s">
        <v>165</v>
      </c>
      <c r="T11" s="249" t="s">
        <v>475</v>
      </c>
      <c r="U11" s="294" t="s">
        <v>420</v>
      </c>
      <c r="V11" s="298" t="s">
        <v>184</v>
      </c>
      <c r="W11" s="305" t="s">
        <v>331</v>
      </c>
      <c r="Y11" s="313">
        <v>10</v>
      </c>
      <c r="Z11" s="317">
        <v>0.1</v>
      </c>
      <c r="AA11" s="317">
        <v>0.25</v>
      </c>
      <c r="AB11" s="317">
        <v>0.33400000000000002</v>
      </c>
      <c r="AC11" s="323">
        <v>4.4479999999999999E-2</v>
      </c>
      <c r="AD11" s="194" t="s">
        <v>204</v>
      </c>
      <c r="AE11" s="194" t="s">
        <v>431</v>
      </c>
      <c r="AF11" s="328">
        <v>28</v>
      </c>
      <c r="AG11" s="212">
        <v>10</v>
      </c>
      <c r="AH11" s="344" t="str">
        <f>HLOOKUP(A1,AI9:AK11,3,FALSE)</f>
        <v/>
      </c>
      <c r="AI11" s="352" t="str">
        <f>IF(G6="定額","",ROUNDUP(G5*VLOOKUP(G8,Y3:AC69,5),0))</f>
        <v/>
      </c>
      <c r="AJ11" s="358" t="str">
        <f>IF(G6="定額","",ROUND(G5*VLOOKUP(G8,Y3:AC69,5),0))</f>
        <v/>
      </c>
      <c r="AK11" s="361" t="str">
        <f>IF(G6="定額","",ROUNDDOWN(G5*VLOOKUP(G8,Y3:AC69,5),0))</f>
        <v/>
      </c>
      <c r="AL11" s="194" t="s">
        <v>357</v>
      </c>
    </row>
    <row r="12" spans="1:38">
      <c r="A12" s="667" t="s">
        <v>99</v>
      </c>
      <c r="B12" s="668"/>
      <c r="C12" s="215" t="s">
        <v>287</v>
      </c>
      <c r="D12" s="222" t="s">
        <v>380</v>
      </c>
      <c r="E12" s="222" t="s">
        <v>94</v>
      </c>
      <c r="F12" s="662" t="s">
        <v>225</v>
      </c>
      <c r="G12" s="663"/>
      <c r="H12" s="663"/>
      <c r="I12" s="664"/>
      <c r="J12" s="243" t="s">
        <v>32</v>
      </c>
      <c r="K12" s="249" t="s">
        <v>228</v>
      </c>
      <c r="L12" s="249" t="s">
        <v>460</v>
      </c>
      <c r="M12" s="256" t="s">
        <v>68</v>
      </c>
      <c r="N12" s="665" t="s">
        <v>476</v>
      </c>
      <c r="O12" s="666"/>
      <c r="P12" s="243" t="s">
        <v>458</v>
      </c>
      <c r="Q12" s="243" t="s">
        <v>458</v>
      </c>
      <c r="R12" s="243" t="s">
        <v>477</v>
      </c>
      <c r="S12" s="243" t="s">
        <v>133</v>
      </c>
      <c r="T12" s="243" t="s">
        <v>427</v>
      </c>
      <c r="U12" s="294" t="s">
        <v>143</v>
      </c>
      <c r="V12" s="298"/>
      <c r="W12" s="305" t="s">
        <v>123</v>
      </c>
      <c r="Y12" s="313">
        <v>11</v>
      </c>
      <c r="Z12" s="317">
        <v>9.0999999999999998E-2</v>
      </c>
      <c r="AA12" s="317">
        <v>0.22700000000000001</v>
      </c>
      <c r="AB12" s="317">
        <v>0.25</v>
      </c>
      <c r="AC12" s="323">
        <v>4.1230000000000003E-2</v>
      </c>
      <c r="AD12" s="677" t="s">
        <v>277</v>
      </c>
      <c r="AE12" s="333" t="s">
        <v>363</v>
      </c>
      <c r="AF12" s="328">
        <v>29</v>
      </c>
      <c r="AG12" s="212">
        <v>11</v>
      </c>
      <c r="AH12" s="345" t="s">
        <v>393</v>
      </c>
      <c r="AI12" s="669" t="s">
        <v>478</v>
      </c>
      <c r="AJ12" s="670"/>
      <c r="AK12" s="671"/>
      <c r="AL12" s="362" t="s">
        <v>369</v>
      </c>
    </row>
    <row r="13" spans="1:38">
      <c r="A13" s="667" t="s">
        <v>92</v>
      </c>
      <c r="B13" s="668"/>
      <c r="C13" s="216" t="s">
        <v>479</v>
      </c>
      <c r="D13" s="223" t="s">
        <v>480</v>
      </c>
      <c r="E13" s="223" t="s">
        <v>481</v>
      </c>
      <c r="F13" s="672" t="s">
        <v>19</v>
      </c>
      <c r="G13" s="673"/>
      <c r="H13" s="673"/>
      <c r="I13" s="674"/>
      <c r="J13" s="244" t="s">
        <v>19</v>
      </c>
      <c r="K13" s="244"/>
      <c r="L13" s="244" t="s">
        <v>130</v>
      </c>
      <c r="M13" s="257" t="s">
        <v>277</v>
      </c>
      <c r="N13" s="672" t="s">
        <v>404</v>
      </c>
      <c r="O13" s="674"/>
      <c r="P13" s="244" t="s">
        <v>418</v>
      </c>
      <c r="Q13" s="244" t="s">
        <v>19</v>
      </c>
      <c r="R13" s="244" t="s">
        <v>384</v>
      </c>
      <c r="S13" s="244" t="s">
        <v>10</v>
      </c>
      <c r="T13" s="244" t="s">
        <v>58</v>
      </c>
      <c r="U13" s="295" t="s">
        <v>19</v>
      </c>
      <c r="V13" s="299"/>
      <c r="W13" s="306" t="s">
        <v>19</v>
      </c>
      <c r="Y13" s="313">
        <v>12</v>
      </c>
      <c r="Z13" s="317">
        <v>8.4000000000000005E-2</v>
      </c>
      <c r="AA13" s="317">
        <v>0.20799999999999999</v>
      </c>
      <c r="AB13" s="317">
        <v>0.25</v>
      </c>
      <c r="AC13" s="323">
        <v>3.8699999999999998E-2</v>
      </c>
      <c r="AD13" s="678"/>
      <c r="AE13" s="334" t="s">
        <v>277</v>
      </c>
      <c r="AF13" s="212">
        <v>30</v>
      </c>
      <c r="AG13" s="329">
        <v>12</v>
      </c>
      <c r="AH13" s="346" t="s">
        <v>390</v>
      </c>
      <c r="AI13" s="353" t="s">
        <v>349</v>
      </c>
      <c r="AJ13" s="356" t="s">
        <v>329</v>
      </c>
      <c r="AK13" s="359" t="s">
        <v>305</v>
      </c>
      <c r="AL13" s="363" t="s">
        <v>157</v>
      </c>
    </row>
    <row r="14" spans="1:38">
      <c r="A14" s="204">
        <v>3</v>
      </c>
      <c r="B14" s="211" t="s">
        <v>112</v>
      </c>
      <c r="C14" s="217">
        <v>0</v>
      </c>
      <c r="D14" s="224"/>
      <c r="E14" s="224"/>
      <c r="F14" s="231"/>
      <c r="G14" s="233" t="s">
        <v>126</v>
      </c>
      <c r="H14" s="235" t="s">
        <v>341</v>
      </c>
      <c r="I14" s="238" t="s">
        <v>137</v>
      </c>
      <c r="J14" s="245"/>
      <c r="K14" s="250"/>
      <c r="L14" s="224"/>
      <c r="M14" s="258"/>
      <c r="N14" s="261"/>
      <c r="O14" s="267"/>
      <c r="P14" s="245"/>
      <c r="Q14" s="282"/>
      <c r="R14" s="245"/>
      <c r="S14" s="285"/>
      <c r="T14" s="289"/>
      <c r="U14" s="245"/>
      <c r="V14" s="300"/>
      <c r="W14" s="307"/>
      <c r="Y14" s="313">
        <v>13</v>
      </c>
      <c r="Z14" s="317">
        <v>7.6999999999999999E-2</v>
      </c>
      <c r="AA14" s="317">
        <v>0.192</v>
      </c>
      <c r="AB14" s="317">
        <v>0.2</v>
      </c>
      <c r="AC14" s="323">
        <v>3.6330000000000001E-2</v>
      </c>
      <c r="AD14" s="330">
        <v>0.125</v>
      </c>
      <c r="AE14" s="335" t="s">
        <v>341</v>
      </c>
      <c r="AF14" s="212">
        <v>31</v>
      </c>
      <c r="AG14" s="341">
        <v>2</v>
      </c>
      <c r="AH14" s="347" t="s">
        <v>341</v>
      </c>
      <c r="AI14" s="354">
        <v>52084</v>
      </c>
      <c r="AJ14" s="357">
        <v>52083</v>
      </c>
      <c r="AK14" s="360">
        <v>52083</v>
      </c>
      <c r="AL14" s="347">
        <v>52083.333333333336</v>
      </c>
    </row>
    <row r="15" spans="1:38">
      <c r="A15" s="204">
        <v>4</v>
      </c>
      <c r="B15" s="212" t="s">
        <v>112</v>
      </c>
      <c r="C15" s="218">
        <f>G2</f>
        <v>0</v>
      </c>
      <c r="D15" s="225"/>
      <c r="E15" s="228"/>
      <c r="F15" s="231"/>
      <c r="G15" s="233" t="s">
        <v>126</v>
      </c>
      <c r="H15" s="235" t="s">
        <v>341</v>
      </c>
      <c r="I15" s="238" t="s">
        <v>137</v>
      </c>
      <c r="J15" s="246"/>
      <c r="K15" s="225"/>
      <c r="L15" s="225"/>
      <c r="M15" s="259"/>
      <c r="N15" s="262"/>
      <c r="O15" s="268"/>
      <c r="P15" s="246"/>
      <c r="Q15" s="283"/>
      <c r="R15" s="246"/>
      <c r="S15" s="286"/>
      <c r="T15" s="246"/>
      <c r="U15" s="246"/>
      <c r="V15" s="301"/>
      <c r="W15" s="308"/>
      <c r="Y15" s="313">
        <v>14</v>
      </c>
      <c r="Z15" s="317">
        <v>7.1999999999999995E-2</v>
      </c>
      <c r="AA15" s="317">
        <v>0.17899999999999999</v>
      </c>
      <c r="AB15" s="317">
        <v>0.2</v>
      </c>
      <c r="AC15" s="323">
        <v>3.3890000000000003E-2</v>
      </c>
      <c r="AD15" s="330" t="str">
        <f>IF(C15="","",IF(A15&lt;21,J$7,IF(AND(A15=21,K$6&lt;3),J$7,J$8)))</f>
        <v/>
      </c>
      <c r="AE15" s="335" t="str">
        <f>IF(C15="","",IF(A15&lt;21,K$7,IF(AND(A15=21,K$6&lt;3),K$7,K$8)))</f>
        <v/>
      </c>
      <c r="AF15" s="212">
        <v>32</v>
      </c>
      <c r="AG15" s="192">
        <v>3</v>
      </c>
      <c r="AH15" s="347" t="str">
        <f t="shared" ref="AH15:AH69" si="0">IF(C15="","",IF(G$6="定額","",AD15*J15-H15))</f>
        <v/>
      </c>
      <c r="AI15" s="354">
        <f t="shared" ref="AI15:AI20" si="1">IF(C15="","",ROUNDUP(IF(AND(K15="定率",L15=2),U14-1,IF(K15="定率",IF(AND(AH15&lt;0,AL15&gt;=U14),U14-1,AL15),IF(AL15&gt;=U14,U14-1,AL15))),0))</f>
        <v>-1</v>
      </c>
      <c r="AJ15" s="357">
        <f t="shared" ref="AJ15:AJ20" si="2">IF(C15="","",ROUND(IF(AND(K15="定率",L15=2),U14-1,IF(K15="定率",IF(AND(AH15&lt;0,AL15&gt;=U14),U14-1,AL15),IF(AL15&gt;=U14,U14-1,AL15))),0))</f>
        <v>-1</v>
      </c>
      <c r="AK15" s="360">
        <f t="shared" ref="AK15:AK20" si="3">IF(C15="","",ROUNDDOWN(IF(AND(K15="定率",L15=2),U14-1,IF(K15="定率",IF(AND(AH15&lt;0,AL15&gt;=U14),U14-1,AL15),IF(AL15&gt;=U14,U14-1,AL15))),0))</f>
        <v>-1</v>
      </c>
      <c r="AL15" s="347">
        <f t="shared" ref="AL15:AL69" si="4">IF(C15="","",J15*M15)</f>
        <v>0</v>
      </c>
    </row>
    <row r="16" spans="1:38">
      <c r="A16" s="204">
        <v>5</v>
      </c>
      <c r="B16" s="212" t="s">
        <v>112</v>
      </c>
      <c r="C16" s="218">
        <f>G2</f>
        <v>0</v>
      </c>
      <c r="D16" s="225"/>
      <c r="E16" s="228"/>
      <c r="F16" s="231"/>
      <c r="G16" s="233" t="s">
        <v>126</v>
      </c>
      <c r="H16" s="235" t="s">
        <v>341</v>
      </c>
      <c r="I16" s="238" t="s">
        <v>137</v>
      </c>
      <c r="J16" s="246"/>
      <c r="K16" s="225"/>
      <c r="L16" s="225"/>
      <c r="M16" s="259"/>
      <c r="N16" s="262"/>
      <c r="O16" s="268"/>
      <c r="P16" s="246"/>
      <c r="Q16" s="283"/>
      <c r="R16" s="246"/>
      <c r="S16" s="286"/>
      <c r="T16" s="246"/>
      <c r="U16" s="246"/>
      <c r="V16" s="301"/>
      <c r="W16" s="308"/>
      <c r="Y16" s="313">
        <v>15</v>
      </c>
      <c r="Z16" s="317">
        <v>6.7000000000000004E-2</v>
      </c>
      <c r="AA16" s="317">
        <v>0.16700000000000001</v>
      </c>
      <c r="AB16" s="317">
        <v>0.2</v>
      </c>
      <c r="AC16" s="323">
        <v>3.2169999999999997E-2</v>
      </c>
      <c r="AD16" s="330" t="str">
        <f>IF(C16="","",IF(A16&lt;21,J$7,IF(AND(A16=21,K$6&lt;3),J$7,J$8)))</f>
        <v/>
      </c>
      <c r="AE16" s="335" t="str">
        <f>IF(C16="","",IF(A16&lt;21,K$7,IF(AND(A16=21,K$6&lt;3),K$7,K$8)))</f>
        <v/>
      </c>
      <c r="AF16" s="212">
        <v>33</v>
      </c>
      <c r="AG16" s="192">
        <v>4</v>
      </c>
      <c r="AH16" s="347" t="str">
        <f t="shared" si="0"/>
        <v/>
      </c>
      <c r="AI16" s="354">
        <f t="shared" si="1"/>
        <v>-1</v>
      </c>
      <c r="AJ16" s="357">
        <f t="shared" si="2"/>
        <v>-1</v>
      </c>
      <c r="AK16" s="360">
        <f t="shared" si="3"/>
        <v>-1</v>
      </c>
      <c r="AL16" s="347">
        <f t="shared" si="4"/>
        <v>0</v>
      </c>
    </row>
    <row r="17" spans="1:38">
      <c r="A17" s="204">
        <v>6</v>
      </c>
      <c r="B17" s="212" t="s">
        <v>112</v>
      </c>
      <c r="C17" s="218">
        <f>G2</f>
        <v>0</v>
      </c>
      <c r="D17" s="225"/>
      <c r="E17" s="228"/>
      <c r="F17" s="231"/>
      <c r="G17" s="233" t="s">
        <v>126</v>
      </c>
      <c r="H17" s="235" t="s">
        <v>341</v>
      </c>
      <c r="I17" s="238" t="s">
        <v>137</v>
      </c>
      <c r="J17" s="246"/>
      <c r="K17" s="225"/>
      <c r="L17" s="225"/>
      <c r="M17" s="259"/>
      <c r="N17" s="262"/>
      <c r="O17" s="268"/>
      <c r="P17" s="246"/>
      <c r="Q17" s="283"/>
      <c r="R17" s="246"/>
      <c r="S17" s="286"/>
      <c r="T17" s="246"/>
      <c r="U17" s="246"/>
      <c r="V17" s="301"/>
      <c r="W17" s="308"/>
      <c r="Y17" s="313">
        <v>16</v>
      </c>
      <c r="Z17" s="317">
        <v>6.3E-2</v>
      </c>
      <c r="AA17" s="317">
        <v>0.156</v>
      </c>
      <c r="AB17" s="317">
        <v>0.16700000000000001</v>
      </c>
      <c r="AC17" s="323">
        <v>3.0630000000000001E-2</v>
      </c>
      <c r="AD17" s="330">
        <f t="shared" ref="AD17:AD69" si="5">IF(C17="","",J$8)</f>
        <v>0.125</v>
      </c>
      <c r="AE17" s="335" t="str">
        <f t="shared" ref="AE17:AE69" si="6">IF(C17="","",K$8)</f>
        <v/>
      </c>
      <c r="AF17" s="212">
        <v>34</v>
      </c>
      <c r="AG17" s="192">
        <v>5</v>
      </c>
      <c r="AH17" s="347" t="str">
        <f t="shared" si="0"/>
        <v/>
      </c>
      <c r="AI17" s="354">
        <f t="shared" si="1"/>
        <v>-1</v>
      </c>
      <c r="AJ17" s="357">
        <f t="shared" si="2"/>
        <v>-1</v>
      </c>
      <c r="AK17" s="360">
        <f t="shared" si="3"/>
        <v>-1</v>
      </c>
      <c r="AL17" s="347">
        <f t="shared" si="4"/>
        <v>0</v>
      </c>
    </row>
    <row r="18" spans="1:38">
      <c r="A18" s="204">
        <v>7</v>
      </c>
      <c r="B18" s="212" t="s">
        <v>112</v>
      </c>
      <c r="C18" s="218">
        <f>G2</f>
        <v>0</v>
      </c>
      <c r="D18" s="225"/>
      <c r="E18" s="228"/>
      <c r="F18" s="231"/>
      <c r="G18" s="233" t="s">
        <v>126</v>
      </c>
      <c r="H18" s="235" t="s">
        <v>341</v>
      </c>
      <c r="I18" s="238" t="s">
        <v>137</v>
      </c>
      <c r="J18" s="246"/>
      <c r="K18" s="225"/>
      <c r="L18" s="225"/>
      <c r="M18" s="259"/>
      <c r="N18" s="262"/>
      <c r="O18" s="268"/>
      <c r="P18" s="246"/>
      <c r="Q18" s="283"/>
      <c r="R18" s="246"/>
      <c r="S18" s="286"/>
      <c r="T18" s="246"/>
      <c r="U18" s="246"/>
      <c r="V18" s="301"/>
      <c r="W18" s="308"/>
      <c r="Y18" s="313">
        <v>17</v>
      </c>
      <c r="Z18" s="317">
        <v>5.8999999999999997E-2</v>
      </c>
      <c r="AA18" s="317">
        <v>0.14699999999999999</v>
      </c>
      <c r="AB18" s="317">
        <v>0.16700000000000001</v>
      </c>
      <c r="AC18" s="323">
        <v>2.9049999999999999E-2</v>
      </c>
      <c r="AD18" s="330">
        <f t="shared" si="5"/>
        <v>0.125</v>
      </c>
      <c r="AE18" s="335" t="str">
        <f t="shared" si="6"/>
        <v/>
      </c>
      <c r="AF18" s="212">
        <v>35</v>
      </c>
      <c r="AG18" s="192">
        <v>6</v>
      </c>
      <c r="AH18" s="347" t="str">
        <f t="shared" si="0"/>
        <v/>
      </c>
      <c r="AI18" s="354">
        <f t="shared" si="1"/>
        <v>-1</v>
      </c>
      <c r="AJ18" s="357">
        <f t="shared" si="2"/>
        <v>-1</v>
      </c>
      <c r="AK18" s="360">
        <f t="shared" si="3"/>
        <v>-1</v>
      </c>
      <c r="AL18" s="347">
        <f t="shared" si="4"/>
        <v>0</v>
      </c>
    </row>
    <row r="19" spans="1:38">
      <c r="A19" s="204">
        <v>8</v>
      </c>
      <c r="B19" s="212" t="s">
        <v>112</v>
      </c>
      <c r="C19" s="218">
        <f>G2</f>
        <v>0</v>
      </c>
      <c r="D19" s="225"/>
      <c r="E19" s="228"/>
      <c r="F19" s="231"/>
      <c r="G19" s="233" t="s">
        <v>126</v>
      </c>
      <c r="H19" s="235" t="s">
        <v>341</v>
      </c>
      <c r="I19" s="238" t="s">
        <v>137</v>
      </c>
      <c r="J19" s="246"/>
      <c r="K19" s="225"/>
      <c r="L19" s="225"/>
      <c r="M19" s="259"/>
      <c r="N19" s="262"/>
      <c r="O19" s="268"/>
      <c r="P19" s="246"/>
      <c r="Q19" s="283"/>
      <c r="R19" s="246"/>
      <c r="S19" s="286"/>
      <c r="T19" s="246"/>
      <c r="U19" s="246"/>
      <c r="V19" s="301"/>
      <c r="W19" s="308"/>
      <c r="Y19" s="313">
        <v>18</v>
      </c>
      <c r="Z19" s="317">
        <v>5.6000000000000001E-2</v>
      </c>
      <c r="AA19" s="317">
        <v>0.13900000000000001</v>
      </c>
      <c r="AB19" s="317">
        <v>0.14299999999999999</v>
      </c>
      <c r="AC19" s="323">
        <v>2.7570000000000001E-2</v>
      </c>
      <c r="AD19" s="330">
        <f t="shared" si="5"/>
        <v>0.125</v>
      </c>
      <c r="AE19" s="335" t="str">
        <f t="shared" si="6"/>
        <v/>
      </c>
      <c r="AF19" s="212">
        <v>36</v>
      </c>
      <c r="AG19" s="192">
        <v>7</v>
      </c>
      <c r="AH19" s="347" t="str">
        <f t="shared" si="0"/>
        <v/>
      </c>
      <c r="AI19" s="354">
        <f t="shared" si="1"/>
        <v>-1</v>
      </c>
      <c r="AJ19" s="357">
        <f t="shared" si="2"/>
        <v>-1</v>
      </c>
      <c r="AK19" s="360">
        <f t="shared" si="3"/>
        <v>-1</v>
      </c>
      <c r="AL19" s="347">
        <f t="shared" si="4"/>
        <v>0</v>
      </c>
    </row>
    <row r="20" spans="1:38">
      <c r="A20" s="204">
        <v>9</v>
      </c>
      <c r="B20" s="212" t="s">
        <v>112</v>
      </c>
      <c r="C20" s="218">
        <f>G2</f>
        <v>0</v>
      </c>
      <c r="D20" s="225"/>
      <c r="E20" s="228"/>
      <c r="F20" s="231"/>
      <c r="G20" s="233" t="s">
        <v>126</v>
      </c>
      <c r="H20" s="235" t="s">
        <v>341</v>
      </c>
      <c r="I20" s="238" t="s">
        <v>137</v>
      </c>
      <c r="J20" s="246"/>
      <c r="K20" s="225"/>
      <c r="L20" s="225"/>
      <c r="M20" s="259"/>
      <c r="N20" s="262"/>
      <c r="O20" s="268"/>
      <c r="P20" s="246"/>
      <c r="Q20" s="283"/>
      <c r="R20" s="246"/>
      <c r="S20" s="286"/>
      <c r="T20" s="246"/>
      <c r="U20" s="246"/>
      <c r="V20" s="301"/>
      <c r="W20" s="308"/>
      <c r="Y20" s="313">
        <v>19</v>
      </c>
      <c r="Z20" s="317">
        <v>5.2999999999999999E-2</v>
      </c>
      <c r="AA20" s="317">
        <v>0.13200000000000001</v>
      </c>
      <c r="AB20" s="317">
        <v>0.14299999999999999</v>
      </c>
      <c r="AC20" s="323">
        <v>2.6159999999999999E-2</v>
      </c>
      <c r="AD20" s="330">
        <f t="shared" si="5"/>
        <v>0.125</v>
      </c>
      <c r="AE20" s="335" t="str">
        <f t="shared" si="6"/>
        <v/>
      </c>
      <c r="AF20" s="212">
        <v>37</v>
      </c>
      <c r="AG20" s="192">
        <v>8</v>
      </c>
      <c r="AH20" s="347" t="str">
        <f t="shared" si="0"/>
        <v/>
      </c>
      <c r="AI20" s="354">
        <f t="shared" si="1"/>
        <v>-1</v>
      </c>
      <c r="AJ20" s="357">
        <f t="shared" si="2"/>
        <v>-1</v>
      </c>
      <c r="AK20" s="360">
        <f t="shared" si="3"/>
        <v>-1</v>
      </c>
      <c r="AL20" s="347">
        <f t="shared" si="4"/>
        <v>0</v>
      </c>
    </row>
    <row r="21" spans="1:38">
      <c r="A21" s="204">
        <v>10</v>
      </c>
      <c r="B21" s="212" t="s">
        <v>112</v>
      </c>
      <c r="C21" s="218">
        <f>G2</f>
        <v>0</v>
      </c>
      <c r="D21" s="225"/>
      <c r="E21" s="228"/>
      <c r="F21" s="231"/>
      <c r="G21" s="233" t="s">
        <v>126</v>
      </c>
      <c r="H21" s="235" t="s">
        <v>341</v>
      </c>
      <c r="I21" s="238" t="s">
        <v>137</v>
      </c>
      <c r="J21" s="246"/>
      <c r="K21" s="225"/>
      <c r="L21" s="225"/>
      <c r="M21" s="259"/>
      <c r="N21" s="262"/>
      <c r="O21" s="268"/>
      <c r="P21" s="246"/>
      <c r="Q21" s="283"/>
      <c r="R21" s="246"/>
      <c r="S21" s="286"/>
      <c r="T21" s="246"/>
      <c r="U21" s="246"/>
      <c r="V21" s="301"/>
      <c r="W21" s="308"/>
      <c r="Y21" s="313">
        <v>20</v>
      </c>
      <c r="Z21" s="317">
        <v>0.05</v>
      </c>
      <c r="AA21" s="317">
        <v>0.125</v>
      </c>
      <c r="AB21" s="317">
        <v>0.14299999999999999</v>
      </c>
      <c r="AC21" s="323">
        <v>2.5170000000000001E-2</v>
      </c>
      <c r="AD21" s="330">
        <f t="shared" si="5"/>
        <v>0.125</v>
      </c>
      <c r="AE21" s="335" t="str">
        <f t="shared" si="6"/>
        <v/>
      </c>
      <c r="AF21" s="212">
        <v>38</v>
      </c>
      <c r="AG21" s="192">
        <v>9</v>
      </c>
      <c r="AH21" s="347" t="str">
        <f t="shared" si="0"/>
        <v/>
      </c>
      <c r="AI21" s="354">
        <f t="shared" ref="AI21:AI69" si="7">IF(C21="","",ROUNDUP(IF(K21="定率",IF(AND(AH21&lt;0,AL21&gt;=U20),U20-1,AL21),IF(AL21&gt;=U20,U20-1,AL21)),0))</f>
        <v>-1</v>
      </c>
      <c r="AJ21" s="357">
        <f t="shared" ref="AJ21:AJ69" si="8">IF(C21="","",ROUND(IF(K21="定率",IF(AND(AH21&lt;0,AL21&gt;=U20),U20-1,AL21),IF(AL21&gt;=U20,U20-1,AL21)),0))</f>
        <v>-1</v>
      </c>
      <c r="AK21" s="360">
        <f t="shared" ref="AK21:AK69" si="9">IF(C21="","",ROUNDDOWN(IF(K21="定率",IF(AND(AH21&lt;0,AL21&gt;=U20),U20-1,AL21),IF(AL21&gt;=U20,U20-1,AL21)),0))</f>
        <v>-1</v>
      </c>
      <c r="AL21" s="347">
        <f t="shared" si="4"/>
        <v>0</v>
      </c>
    </row>
    <row r="22" spans="1:38">
      <c r="A22" s="204">
        <v>11</v>
      </c>
      <c r="B22" s="212" t="s">
        <v>112</v>
      </c>
      <c r="C22" s="218">
        <f>G2</f>
        <v>0</v>
      </c>
      <c r="D22" s="225"/>
      <c r="E22" s="228"/>
      <c r="F22" s="231"/>
      <c r="G22" s="233" t="s">
        <v>126</v>
      </c>
      <c r="H22" s="235" t="s">
        <v>341</v>
      </c>
      <c r="I22" s="238" t="s">
        <v>137</v>
      </c>
      <c r="J22" s="246"/>
      <c r="K22" s="225"/>
      <c r="L22" s="225"/>
      <c r="M22" s="259"/>
      <c r="N22" s="262"/>
      <c r="O22" s="268"/>
      <c r="P22" s="246"/>
      <c r="Q22" s="283"/>
      <c r="R22" s="246"/>
      <c r="S22" s="286"/>
      <c r="T22" s="246"/>
      <c r="U22" s="246"/>
      <c r="V22" s="301"/>
      <c r="W22" s="308"/>
      <c r="Y22" s="313">
        <v>21</v>
      </c>
      <c r="Z22" s="317">
        <v>4.8000000000000001E-2</v>
      </c>
      <c r="AA22" s="317">
        <v>0.11899999999999999</v>
      </c>
      <c r="AB22" s="317">
        <v>0.125</v>
      </c>
      <c r="AC22" s="323">
        <v>2.4080000000000001E-2</v>
      </c>
      <c r="AD22" s="330">
        <f t="shared" si="5"/>
        <v>0.125</v>
      </c>
      <c r="AE22" s="335" t="str">
        <f t="shared" si="6"/>
        <v/>
      </c>
      <c r="AF22" s="212">
        <v>39</v>
      </c>
      <c r="AG22" s="192">
        <v>10</v>
      </c>
      <c r="AH22" s="347" t="str">
        <f t="shared" si="0"/>
        <v/>
      </c>
      <c r="AI22" s="354">
        <f t="shared" si="7"/>
        <v>-1</v>
      </c>
      <c r="AJ22" s="357">
        <f t="shared" si="8"/>
        <v>-1</v>
      </c>
      <c r="AK22" s="360">
        <f t="shared" si="9"/>
        <v>-1</v>
      </c>
      <c r="AL22" s="347">
        <f t="shared" si="4"/>
        <v>0</v>
      </c>
    </row>
    <row r="23" spans="1:38">
      <c r="A23" s="205" t="s">
        <v>341</v>
      </c>
      <c r="B23" s="212" t="s">
        <v>341</v>
      </c>
      <c r="C23" s="219" t="s">
        <v>341</v>
      </c>
      <c r="D23" s="226" t="s">
        <v>341</v>
      </c>
      <c r="E23" s="229" t="s">
        <v>341</v>
      </c>
      <c r="F23" s="232" t="s">
        <v>341</v>
      </c>
      <c r="G23" s="234" t="s">
        <v>126</v>
      </c>
      <c r="H23" s="236" t="s">
        <v>341</v>
      </c>
      <c r="I23" s="239" t="s">
        <v>137</v>
      </c>
      <c r="J23" s="247" t="s">
        <v>341</v>
      </c>
      <c r="K23" s="226" t="s">
        <v>341</v>
      </c>
      <c r="L23" s="226" t="s">
        <v>341</v>
      </c>
      <c r="M23" s="260" t="s">
        <v>341</v>
      </c>
      <c r="N23" s="263" t="s">
        <v>341</v>
      </c>
      <c r="O23" s="269" t="s">
        <v>341</v>
      </c>
      <c r="P23" s="247" t="s">
        <v>341</v>
      </c>
      <c r="Q23" s="284"/>
      <c r="R23" s="247" t="s">
        <v>341</v>
      </c>
      <c r="S23" s="287" t="s">
        <v>341</v>
      </c>
      <c r="T23" s="247" t="s">
        <v>341</v>
      </c>
      <c r="U23" s="247" t="s">
        <v>341</v>
      </c>
      <c r="V23" s="302" t="s">
        <v>341</v>
      </c>
      <c r="W23" s="309" t="s">
        <v>341</v>
      </c>
      <c r="Y23" s="313">
        <v>22</v>
      </c>
      <c r="Z23" s="317">
        <v>4.5999999999999999E-2</v>
      </c>
      <c r="AA23" s="317">
        <v>0.114</v>
      </c>
      <c r="AB23" s="317">
        <v>0.125</v>
      </c>
      <c r="AC23" s="323">
        <v>2.2960000000000001E-2</v>
      </c>
      <c r="AD23" s="330" t="str">
        <f t="shared" si="5"/>
        <v/>
      </c>
      <c r="AE23" s="335" t="str">
        <f t="shared" si="6"/>
        <v/>
      </c>
      <c r="AF23" s="337">
        <v>40</v>
      </c>
      <c r="AG23" s="192">
        <v>11</v>
      </c>
      <c r="AH23" s="347" t="str">
        <f t="shared" si="0"/>
        <v/>
      </c>
      <c r="AI23" s="354" t="str">
        <f t="shared" si="7"/>
        <v/>
      </c>
      <c r="AJ23" s="357" t="str">
        <f t="shared" si="8"/>
        <v/>
      </c>
      <c r="AK23" s="360" t="str">
        <f t="shared" si="9"/>
        <v/>
      </c>
      <c r="AL23" s="347" t="str">
        <f t="shared" si="4"/>
        <v/>
      </c>
    </row>
    <row r="24" spans="1:38">
      <c r="A24" s="205" t="s">
        <v>341</v>
      </c>
      <c r="B24" s="212" t="s">
        <v>341</v>
      </c>
      <c r="C24" s="219" t="s">
        <v>341</v>
      </c>
      <c r="D24" s="226" t="s">
        <v>341</v>
      </c>
      <c r="E24" s="229" t="s">
        <v>341</v>
      </c>
      <c r="F24" s="232" t="s">
        <v>341</v>
      </c>
      <c r="G24" s="234" t="s">
        <v>126</v>
      </c>
      <c r="H24" s="236" t="s">
        <v>341</v>
      </c>
      <c r="I24" s="239" t="s">
        <v>137</v>
      </c>
      <c r="J24" s="247" t="s">
        <v>341</v>
      </c>
      <c r="K24" s="226" t="s">
        <v>341</v>
      </c>
      <c r="L24" s="226" t="s">
        <v>341</v>
      </c>
      <c r="M24" s="260" t="s">
        <v>341</v>
      </c>
      <c r="N24" s="263" t="s">
        <v>341</v>
      </c>
      <c r="O24" s="269" t="s">
        <v>341</v>
      </c>
      <c r="P24" s="247" t="s">
        <v>341</v>
      </c>
      <c r="Q24" s="284"/>
      <c r="R24" s="247" t="s">
        <v>341</v>
      </c>
      <c r="S24" s="287" t="s">
        <v>341</v>
      </c>
      <c r="T24" s="247" t="s">
        <v>341</v>
      </c>
      <c r="U24" s="247" t="s">
        <v>341</v>
      </c>
      <c r="V24" s="302" t="s">
        <v>341</v>
      </c>
      <c r="W24" s="309" t="s">
        <v>341</v>
      </c>
      <c r="Y24" s="313">
        <v>23</v>
      </c>
      <c r="Z24" s="317">
        <v>4.3999999999999997E-2</v>
      </c>
      <c r="AA24" s="317">
        <v>0.109</v>
      </c>
      <c r="AB24" s="317">
        <v>0.112</v>
      </c>
      <c r="AC24" s="323">
        <v>2.2259999999999999E-2</v>
      </c>
      <c r="AD24" s="330" t="str">
        <f t="shared" si="5"/>
        <v/>
      </c>
      <c r="AE24" s="335" t="str">
        <f t="shared" si="6"/>
        <v/>
      </c>
      <c r="AF24" s="338">
        <v>1</v>
      </c>
      <c r="AG24" s="192">
        <v>12</v>
      </c>
      <c r="AH24" s="347" t="str">
        <f t="shared" si="0"/>
        <v/>
      </c>
      <c r="AI24" s="354" t="str">
        <f t="shared" si="7"/>
        <v/>
      </c>
      <c r="AJ24" s="357" t="str">
        <f t="shared" si="8"/>
        <v/>
      </c>
      <c r="AK24" s="360" t="str">
        <f t="shared" si="9"/>
        <v/>
      </c>
      <c r="AL24" s="347" t="str">
        <f t="shared" si="4"/>
        <v/>
      </c>
    </row>
    <row r="25" spans="1:38">
      <c r="A25" s="205" t="s">
        <v>341</v>
      </c>
      <c r="B25" s="212" t="s">
        <v>341</v>
      </c>
      <c r="C25" s="219" t="s">
        <v>341</v>
      </c>
      <c r="D25" s="226" t="s">
        <v>341</v>
      </c>
      <c r="E25" s="229" t="s">
        <v>341</v>
      </c>
      <c r="F25" s="232" t="s">
        <v>341</v>
      </c>
      <c r="G25" s="234" t="s">
        <v>126</v>
      </c>
      <c r="H25" s="236" t="s">
        <v>341</v>
      </c>
      <c r="I25" s="239" t="s">
        <v>137</v>
      </c>
      <c r="J25" s="247" t="s">
        <v>341</v>
      </c>
      <c r="K25" s="226" t="s">
        <v>341</v>
      </c>
      <c r="L25" s="226" t="s">
        <v>341</v>
      </c>
      <c r="M25" s="260" t="s">
        <v>341</v>
      </c>
      <c r="N25" s="263" t="s">
        <v>341</v>
      </c>
      <c r="O25" s="269" t="s">
        <v>341</v>
      </c>
      <c r="P25" s="247" t="s">
        <v>341</v>
      </c>
      <c r="Q25" s="284"/>
      <c r="R25" s="247" t="s">
        <v>341</v>
      </c>
      <c r="S25" s="287" t="s">
        <v>341</v>
      </c>
      <c r="T25" s="247" t="s">
        <v>341</v>
      </c>
      <c r="U25" s="247" t="s">
        <v>341</v>
      </c>
      <c r="V25" s="302" t="s">
        <v>341</v>
      </c>
      <c r="W25" s="309" t="s">
        <v>341</v>
      </c>
      <c r="Y25" s="313">
        <v>24</v>
      </c>
      <c r="Z25" s="317">
        <v>4.2000000000000003E-2</v>
      </c>
      <c r="AA25" s="317">
        <v>0.104</v>
      </c>
      <c r="AB25" s="317">
        <v>0.112</v>
      </c>
      <c r="AC25" s="323">
        <v>2.1569999999999999E-2</v>
      </c>
      <c r="AD25" s="330" t="str">
        <f t="shared" si="5"/>
        <v/>
      </c>
      <c r="AE25" s="335" t="str">
        <f t="shared" si="6"/>
        <v/>
      </c>
      <c r="AF25" s="339">
        <v>2</v>
      </c>
      <c r="AG25" s="192">
        <v>13</v>
      </c>
      <c r="AH25" s="347" t="str">
        <f t="shared" si="0"/>
        <v/>
      </c>
      <c r="AI25" s="354" t="str">
        <f t="shared" si="7"/>
        <v/>
      </c>
      <c r="AJ25" s="357" t="str">
        <f t="shared" si="8"/>
        <v/>
      </c>
      <c r="AK25" s="360" t="str">
        <f t="shared" si="9"/>
        <v/>
      </c>
      <c r="AL25" s="347" t="str">
        <f t="shared" si="4"/>
        <v/>
      </c>
    </row>
    <row r="26" spans="1:38">
      <c r="A26" s="205" t="s">
        <v>341</v>
      </c>
      <c r="B26" s="212" t="s">
        <v>341</v>
      </c>
      <c r="C26" s="219" t="s">
        <v>341</v>
      </c>
      <c r="D26" s="226" t="s">
        <v>341</v>
      </c>
      <c r="E26" s="229" t="s">
        <v>341</v>
      </c>
      <c r="F26" s="232" t="s">
        <v>341</v>
      </c>
      <c r="G26" s="234" t="s">
        <v>126</v>
      </c>
      <c r="H26" s="236" t="s">
        <v>341</v>
      </c>
      <c r="I26" s="239" t="s">
        <v>137</v>
      </c>
      <c r="J26" s="247" t="s">
        <v>341</v>
      </c>
      <c r="K26" s="226" t="s">
        <v>341</v>
      </c>
      <c r="L26" s="226" t="s">
        <v>341</v>
      </c>
      <c r="M26" s="260" t="s">
        <v>341</v>
      </c>
      <c r="N26" s="263" t="s">
        <v>341</v>
      </c>
      <c r="O26" s="269" t="s">
        <v>341</v>
      </c>
      <c r="P26" s="247" t="s">
        <v>341</v>
      </c>
      <c r="Q26" s="284"/>
      <c r="R26" s="247" t="s">
        <v>341</v>
      </c>
      <c r="S26" s="287" t="s">
        <v>341</v>
      </c>
      <c r="T26" s="247" t="s">
        <v>341</v>
      </c>
      <c r="U26" s="247" t="s">
        <v>341</v>
      </c>
      <c r="V26" s="302" t="s">
        <v>341</v>
      </c>
      <c r="W26" s="309" t="s">
        <v>341</v>
      </c>
      <c r="Y26" s="313">
        <v>25</v>
      </c>
      <c r="Z26" s="317">
        <v>0.04</v>
      </c>
      <c r="AA26" s="317">
        <v>0.1</v>
      </c>
      <c r="AB26" s="317">
        <v>0.112</v>
      </c>
      <c r="AC26" s="323">
        <v>2.0580000000000001E-2</v>
      </c>
      <c r="AD26" s="330" t="str">
        <f t="shared" si="5"/>
        <v/>
      </c>
      <c r="AE26" s="335" t="str">
        <f t="shared" si="6"/>
        <v/>
      </c>
      <c r="AF26" s="339">
        <v>3</v>
      </c>
      <c r="AG26" s="192">
        <v>14</v>
      </c>
      <c r="AH26" s="347" t="str">
        <f t="shared" si="0"/>
        <v/>
      </c>
      <c r="AI26" s="354" t="str">
        <f t="shared" si="7"/>
        <v/>
      </c>
      <c r="AJ26" s="357" t="str">
        <f t="shared" si="8"/>
        <v/>
      </c>
      <c r="AK26" s="360" t="str">
        <f t="shared" si="9"/>
        <v/>
      </c>
      <c r="AL26" s="347" t="str">
        <f t="shared" si="4"/>
        <v/>
      </c>
    </row>
    <row r="27" spans="1:38">
      <c r="A27" s="205" t="s">
        <v>341</v>
      </c>
      <c r="B27" s="212" t="s">
        <v>341</v>
      </c>
      <c r="C27" s="219" t="s">
        <v>341</v>
      </c>
      <c r="D27" s="226" t="s">
        <v>341</v>
      </c>
      <c r="E27" s="229" t="s">
        <v>341</v>
      </c>
      <c r="F27" s="232" t="s">
        <v>341</v>
      </c>
      <c r="G27" s="234" t="s">
        <v>126</v>
      </c>
      <c r="H27" s="236" t="s">
        <v>341</v>
      </c>
      <c r="I27" s="239" t="s">
        <v>137</v>
      </c>
      <c r="J27" s="247" t="s">
        <v>341</v>
      </c>
      <c r="K27" s="226" t="s">
        <v>341</v>
      </c>
      <c r="L27" s="226" t="s">
        <v>341</v>
      </c>
      <c r="M27" s="260" t="s">
        <v>341</v>
      </c>
      <c r="N27" s="263" t="s">
        <v>341</v>
      </c>
      <c r="O27" s="269" t="s">
        <v>341</v>
      </c>
      <c r="P27" s="247" t="s">
        <v>341</v>
      </c>
      <c r="Q27" s="284"/>
      <c r="R27" s="247" t="s">
        <v>341</v>
      </c>
      <c r="S27" s="287" t="s">
        <v>341</v>
      </c>
      <c r="T27" s="247" t="s">
        <v>341</v>
      </c>
      <c r="U27" s="247" t="s">
        <v>341</v>
      </c>
      <c r="V27" s="302" t="s">
        <v>341</v>
      </c>
      <c r="W27" s="309" t="s">
        <v>341</v>
      </c>
      <c r="Y27" s="313">
        <v>26</v>
      </c>
      <c r="Z27" s="317">
        <v>3.9E-2</v>
      </c>
      <c r="AA27" s="317">
        <v>9.6000000000000002E-2</v>
      </c>
      <c r="AB27" s="317">
        <v>0.1</v>
      </c>
      <c r="AC27" s="323">
        <v>1.9890000000000001E-2</v>
      </c>
      <c r="AD27" s="330" t="str">
        <f t="shared" si="5"/>
        <v/>
      </c>
      <c r="AE27" s="335" t="str">
        <f t="shared" si="6"/>
        <v/>
      </c>
      <c r="AF27" s="339">
        <v>4</v>
      </c>
      <c r="AG27" s="192">
        <v>15</v>
      </c>
      <c r="AH27" s="347" t="str">
        <f t="shared" si="0"/>
        <v/>
      </c>
      <c r="AI27" s="354" t="str">
        <f t="shared" si="7"/>
        <v/>
      </c>
      <c r="AJ27" s="357" t="str">
        <f t="shared" si="8"/>
        <v/>
      </c>
      <c r="AK27" s="360" t="str">
        <f t="shared" si="9"/>
        <v/>
      </c>
      <c r="AL27" s="347" t="str">
        <f t="shared" si="4"/>
        <v/>
      </c>
    </row>
    <row r="28" spans="1:38">
      <c r="A28" s="205" t="s">
        <v>341</v>
      </c>
      <c r="B28" s="212" t="s">
        <v>341</v>
      </c>
      <c r="C28" s="219" t="s">
        <v>341</v>
      </c>
      <c r="D28" s="226" t="s">
        <v>341</v>
      </c>
      <c r="E28" s="229" t="s">
        <v>341</v>
      </c>
      <c r="F28" s="232" t="s">
        <v>341</v>
      </c>
      <c r="G28" s="234" t="s">
        <v>126</v>
      </c>
      <c r="H28" s="236" t="s">
        <v>341</v>
      </c>
      <c r="I28" s="239" t="s">
        <v>137</v>
      </c>
      <c r="J28" s="247" t="s">
        <v>341</v>
      </c>
      <c r="K28" s="226" t="s">
        <v>341</v>
      </c>
      <c r="L28" s="226" t="s">
        <v>341</v>
      </c>
      <c r="M28" s="260" t="s">
        <v>341</v>
      </c>
      <c r="N28" s="263" t="s">
        <v>341</v>
      </c>
      <c r="O28" s="269" t="s">
        <v>341</v>
      </c>
      <c r="P28" s="247" t="s">
        <v>341</v>
      </c>
      <c r="Q28" s="284"/>
      <c r="R28" s="247" t="s">
        <v>341</v>
      </c>
      <c r="S28" s="287" t="s">
        <v>341</v>
      </c>
      <c r="T28" s="247" t="s">
        <v>341</v>
      </c>
      <c r="U28" s="247" t="s">
        <v>341</v>
      </c>
      <c r="V28" s="302" t="s">
        <v>341</v>
      </c>
      <c r="W28" s="309" t="s">
        <v>341</v>
      </c>
      <c r="Y28" s="313">
        <v>27</v>
      </c>
      <c r="Z28" s="317">
        <v>3.7999999999999999E-2</v>
      </c>
      <c r="AA28" s="317">
        <v>9.2999999999999999E-2</v>
      </c>
      <c r="AB28" s="317">
        <v>0.1</v>
      </c>
      <c r="AC28" s="323">
        <v>1.9019999999999999E-2</v>
      </c>
      <c r="AD28" s="330" t="str">
        <f t="shared" si="5"/>
        <v/>
      </c>
      <c r="AE28" s="335" t="str">
        <f t="shared" si="6"/>
        <v/>
      </c>
      <c r="AF28" s="339">
        <v>5</v>
      </c>
      <c r="AG28" s="192">
        <v>16</v>
      </c>
      <c r="AH28" s="347" t="str">
        <f t="shared" si="0"/>
        <v/>
      </c>
      <c r="AI28" s="354" t="str">
        <f t="shared" si="7"/>
        <v/>
      </c>
      <c r="AJ28" s="357" t="str">
        <f t="shared" si="8"/>
        <v/>
      </c>
      <c r="AK28" s="360" t="str">
        <f t="shared" si="9"/>
        <v/>
      </c>
      <c r="AL28" s="347" t="str">
        <f t="shared" si="4"/>
        <v/>
      </c>
    </row>
    <row r="29" spans="1:38">
      <c r="A29" s="205" t="s">
        <v>341</v>
      </c>
      <c r="B29" s="212" t="s">
        <v>341</v>
      </c>
      <c r="C29" s="219" t="s">
        <v>341</v>
      </c>
      <c r="D29" s="226" t="s">
        <v>341</v>
      </c>
      <c r="E29" s="229" t="s">
        <v>341</v>
      </c>
      <c r="F29" s="232" t="s">
        <v>341</v>
      </c>
      <c r="G29" s="234" t="s">
        <v>126</v>
      </c>
      <c r="H29" s="236" t="s">
        <v>341</v>
      </c>
      <c r="I29" s="239" t="s">
        <v>137</v>
      </c>
      <c r="J29" s="247" t="s">
        <v>341</v>
      </c>
      <c r="K29" s="226" t="s">
        <v>341</v>
      </c>
      <c r="L29" s="226" t="s">
        <v>341</v>
      </c>
      <c r="M29" s="260" t="s">
        <v>341</v>
      </c>
      <c r="N29" s="263" t="s">
        <v>341</v>
      </c>
      <c r="O29" s="269" t="s">
        <v>341</v>
      </c>
      <c r="P29" s="247" t="s">
        <v>341</v>
      </c>
      <c r="Q29" s="284"/>
      <c r="R29" s="247" t="s">
        <v>341</v>
      </c>
      <c r="S29" s="287" t="s">
        <v>341</v>
      </c>
      <c r="T29" s="247" t="s">
        <v>341</v>
      </c>
      <c r="U29" s="247" t="s">
        <v>341</v>
      </c>
      <c r="V29" s="302" t="s">
        <v>341</v>
      </c>
      <c r="W29" s="309" t="s">
        <v>341</v>
      </c>
      <c r="Y29" s="313">
        <v>28</v>
      </c>
      <c r="Z29" s="317">
        <v>3.5999999999999997E-2</v>
      </c>
      <c r="AA29" s="317">
        <v>8.8999999999999996E-2</v>
      </c>
      <c r="AB29" s="317">
        <v>9.0999999999999998E-2</v>
      </c>
      <c r="AC29" s="323">
        <v>1.866E-2</v>
      </c>
      <c r="AD29" s="330" t="str">
        <f t="shared" si="5"/>
        <v/>
      </c>
      <c r="AE29" s="335" t="str">
        <f t="shared" si="6"/>
        <v/>
      </c>
      <c r="AF29" s="339">
        <v>6</v>
      </c>
      <c r="AG29" s="192">
        <v>17</v>
      </c>
      <c r="AH29" s="347" t="str">
        <f t="shared" si="0"/>
        <v/>
      </c>
      <c r="AI29" s="354" t="str">
        <f t="shared" si="7"/>
        <v/>
      </c>
      <c r="AJ29" s="357" t="str">
        <f t="shared" si="8"/>
        <v/>
      </c>
      <c r="AK29" s="360" t="str">
        <f t="shared" si="9"/>
        <v/>
      </c>
      <c r="AL29" s="347" t="str">
        <f t="shared" si="4"/>
        <v/>
      </c>
    </row>
    <row r="30" spans="1:38">
      <c r="A30" s="205" t="s">
        <v>341</v>
      </c>
      <c r="B30" s="212" t="s">
        <v>341</v>
      </c>
      <c r="C30" s="219" t="s">
        <v>341</v>
      </c>
      <c r="D30" s="226" t="s">
        <v>341</v>
      </c>
      <c r="E30" s="229" t="s">
        <v>341</v>
      </c>
      <c r="F30" s="232" t="s">
        <v>341</v>
      </c>
      <c r="G30" s="234" t="s">
        <v>126</v>
      </c>
      <c r="H30" s="236" t="s">
        <v>341</v>
      </c>
      <c r="I30" s="239" t="s">
        <v>137</v>
      </c>
      <c r="J30" s="247" t="s">
        <v>341</v>
      </c>
      <c r="K30" s="226" t="s">
        <v>341</v>
      </c>
      <c r="L30" s="226" t="s">
        <v>341</v>
      </c>
      <c r="M30" s="260" t="s">
        <v>341</v>
      </c>
      <c r="N30" s="263" t="s">
        <v>341</v>
      </c>
      <c r="O30" s="269" t="s">
        <v>341</v>
      </c>
      <c r="P30" s="247" t="s">
        <v>341</v>
      </c>
      <c r="Q30" s="284"/>
      <c r="R30" s="247" t="s">
        <v>341</v>
      </c>
      <c r="S30" s="287" t="s">
        <v>341</v>
      </c>
      <c r="T30" s="247" t="s">
        <v>341</v>
      </c>
      <c r="U30" s="247" t="s">
        <v>341</v>
      </c>
      <c r="V30" s="302" t="s">
        <v>341</v>
      </c>
      <c r="W30" s="309" t="s">
        <v>341</v>
      </c>
      <c r="Y30" s="313">
        <v>29</v>
      </c>
      <c r="Z30" s="317">
        <v>3.5000000000000003E-2</v>
      </c>
      <c r="AA30" s="317">
        <v>8.5999999999999993E-2</v>
      </c>
      <c r="AB30" s="317">
        <v>9.0999999999999998E-2</v>
      </c>
      <c r="AC30" s="323">
        <v>1.8030000000000001E-2</v>
      </c>
      <c r="AD30" s="330" t="str">
        <f t="shared" si="5"/>
        <v/>
      </c>
      <c r="AE30" s="335" t="str">
        <f t="shared" si="6"/>
        <v/>
      </c>
      <c r="AF30" s="339">
        <v>7</v>
      </c>
      <c r="AG30" s="192">
        <v>18</v>
      </c>
      <c r="AH30" s="347" t="str">
        <f t="shared" si="0"/>
        <v/>
      </c>
      <c r="AI30" s="354" t="str">
        <f t="shared" si="7"/>
        <v/>
      </c>
      <c r="AJ30" s="357" t="str">
        <f t="shared" si="8"/>
        <v/>
      </c>
      <c r="AK30" s="360" t="str">
        <f t="shared" si="9"/>
        <v/>
      </c>
      <c r="AL30" s="347" t="str">
        <f t="shared" si="4"/>
        <v/>
      </c>
    </row>
    <row r="31" spans="1:38">
      <c r="A31" s="205" t="s">
        <v>341</v>
      </c>
      <c r="B31" s="212" t="s">
        <v>341</v>
      </c>
      <c r="C31" s="219" t="s">
        <v>341</v>
      </c>
      <c r="D31" s="226" t="s">
        <v>341</v>
      </c>
      <c r="E31" s="229" t="s">
        <v>341</v>
      </c>
      <c r="F31" s="232" t="s">
        <v>341</v>
      </c>
      <c r="G31" s="234" t="s">
        <v>126</v>
      </c>
      <c r="H31" s="236" t="s">
        <v>341</v>
      </c>
      <c r="I31" s="239" t="s">
        <v>137</v>
      </c>
      <c r="J31" s="247" t="s">
        <v>341</v>
      </c>
      <c r="K31" s="226" t="s">
        <v>341</v>
      </c>
      <c r="L31" s="226" t="s">
        <v>341</v>
      </c>
      <c r="M31" s="260" t="s">
        <v>341</v>
      </c>
      <c r="N31" s="263" t="s">
        <v>341</v>
      </c>
      <c r="O31" s="269" t="s">
        <v>341</v>
      </c>
      <c r="P31" s="247" t="s">
        <v>341</v>
      </c>
      <c r="Q31" s="284"/>
      <c r="R31" s="247" t="s">
        <v>341</v>
      </c>
      <c r="S31" s="287" t="s">
        <v>341</v>
      </c>
      <c r="T31" s="247" t="s">
        <v>341</v>
      </c>
      <c r="U31" s="247" t="s">
        <v>341</v>
      </c>
      <c r="V31" s="302" t="s">
        <v>341</v>
      </c>
      <c r="W31" s="309" t="s">
        <v>341</v>
      </c>
      <c r="Y31" s="313">
        <v>30</v>
      </c>
      <c r="Z31" s="317">
        <v>3.4000000000000002E-2</v>
      </c>
      <c r="AA31" s="317">
        <v>8.3000000000000004E-2</v>
      </c>
      <c r="AB31" s="317">
        <v>8.4000000000000005E-2</v>
      </c>
      <c r="AC31" s="323">
        <v>1.7659999999999999E-2</v>
      </c>
      <c r="AD31" s="330" t="str">
        <f t="shared" si="5"/>
        <v/>
      </c>
      <c r="AE31" s="335" t="str">
        <f t="shared" si="6"/>
        <v/>
      </c>
      <c r="AF31" s="339">
        <v>8</v>
      </c>
      <c r="AG31" s="192">
        <v>19</v>
      </c>
      <c r="AH31" s="347" t="str">
        <f t="shared" si="0"/>
        <v/>
      </c>
      <c r="AI31" s="354" t="str">
        <f t="shared" si="7"/>
        <v/>
      </c>
      <c r="AJ31" s="357" t="str">
        <f t="shared" si="8"/>
        <v/>
      </c>
      <c r="AK31" s="360" t="str">
        <f t="shared" si="9"/>
        <v/>
      </c>
      <c r="AL31" s="347" t="str">
        <f t="shared" si="4"/>
        <v/>
      </c>
    </row>
    <row r="32" spans="1:38">
      <c r="A32" s="205" t="s">
        <v>341</v>
      </c>
      <c r="B32" s="212" t="s">
        <v>341</v>
      </c>
      <c r="C32" s="219" t="s">
        <v>341</v>
      </c>
      <c r="D32" s="226" t="s">
        <v>341</v>
      </c>
      <c r="E32" s="229" t="s">
        <v>341</v>
      </c>
      <c r="F32" s="232" t="s">
        <v>341</v>
      </c>
      <c r="G32" s="234" t="s">
        <v>126</v>
      </c>
      <c r="H32" s="236" t="s">
        <v>341</v>
      </c>
      <c r="I32" s="239" t="s">
        <v>137</v>
      </c>
      <c r="J32" s="247" t="s">
        <v>341</v>
      </c>
      <c r="K32" s="226" t="s">
        <v>341</v>
      </c>
      <c r="L32" s="226" t="s">
        <v>341</v>
      </c>
      <c r="M32" s="260" t="s">
        <v>341</v>
      </c>
      <c r="N32" s="263" t="s">
        <v>341</v>
      </c>
      <c r="O32" s="269" t="s">
        <v>341</v>
      </c>
      <c r="P32" s="247" t="s">
        <v>341</v>
      </c>
      <c r="Q32" s="284"/>
      <c r="R32" s="247" t="s">
        <v>341</v>
      </c>
      <c r="S32" s="287" t="s">
        <v>341</v>
      </c>
      <c r="T32" s="247" t="s">
        <v>341</v>
      </c>
      <c r="U32" s="247" t="s">
        <v>341</v>
      </c>
      <c r="V32" s="302" t="s">
        <v>341</v>
      </c>
      <c r="W32" s="309" t="s">
        <v>341</v>
      </c>
      <c r="Y32" s="313">
        <v>31</v>
      </c>
      <c r="Z32" s="317">
        <v>3.3000000000000002E-2</v>
      </c>
      <c r="AA32" s="317">
        <v>8.1000000000000003E-2</v>
      </c>
      <c r="AB32" s="317">
        <v>8.4000000000000005E-2</v>
      </c>
      <c r="AC32" s="323">
        <v>1.6879999999999999E-2</v>
      </c>
      <c r="AD32" s="330" t="str">
        <f t="shared" si="5"/>
        <v/>
      </c>
      <c r="AE32" s="335" t="str">
        <f t="shared" si="6"/>
        <v/>
      </c>
      <c r="AF32" s="339">
        <v>9</v>
      </c>
      <c r="AG32" s="192">
        <v>20</v>
      </c>
      <c r="AH32" s="347" t="str">
        <f t="shared" si="0"/>
        <v/>
      </c>
      <c r="AI32" s="354" t="str">
        <f t="shared" si="7"/>
        <v/>
      </c>
      <c r="AJ32" s="357" t="str">
        <f t="shared" si="8"/>
        <v/>
      </c>
      <c r="AK32" s="360" t="str">
        <f t="shared" si="9"/>
        <v/>
      </c>
      <c r="AL32" s="347" t="str">
        <f t="shared" si="4"/>
        <v/>
      </c>
    </row>
    <row r="33" spans="1:38">
      <c r="A33" s="205" t="s">
        <v>341</v>
      </c>
      <c r="B33" s="212" t="s">
        <v>341</v>
      </c>
      <c r="C33" s="219" t="s">
        <v>341</v>
      </c>
      <c r="D33" s="226" t="s">
        <v>341</v>
      </c>
      <c r="E33" s="229" t="s">
        <v>341</v>
      </c>
      <c r="F33" s="232" t="s">
        <v>341</v>
      </c>
      <c r="G33" s="234" t="s">
        <v>126</v>
      </c>
      <c r="H33" s="236" t="s">
        <v>341</v>
      </c>
      <c r="I33" s="239" t="s">
        <v>137</v>
      </c>
      <c r="J33" s="247" t="s">
        <v>341</v>
      </c>
      <c r="K33" s="226" t="s">
        <v>341</v>
      </c>
      <c r="L33" s="226" t="s">
        <v>341</v>
      </c>
      <c r="M33" s="260" t="s">
        <v>341</v>
      </c>
      <c r="N33" s="263" t="s">
        <v>341</v>
      </c>
      <c r="O33" s="269" t="s">
        <v>341</v>
      </c>
      <c r="P33" s="247" t="s">
        <v>341</v>
      </c>
      <c r="Q33" s="284"/>
      <c r="R33" s="247" t="s">
        <v>341</v>
      </c>
      <c r="S33" s="287" t="s">
        <v>341</v>
      </c>
      <c r="T33" s="247" t="s">
        <v>341</v>
      </c>
      <c r="U33" s="247" t="s">
        <v>341</v>
      </c>
      <c r="V33" s="302" t="s">
        <v>341</v>
      </c>
      <c r="W33" s="309" t="s">
        <v>341</v>
      </c>
      <c r="Y33" s="313">
        <v>32</v>
      </c>
      <c r="Z33" s="317">
        <v>3.2000000000000001E-2</v>
      </c>
      <c r="AA33" s="317">
        <v>7.8E-2</v>
      </c>
      <c r="AB33" s="317">
        <v>8.4000000000000005E-2</v>
      </c>
      <c r="AC33" s="323">
        <v>1.6549999999999999E-2</v>
      </c>
      <c r="AD33" s="330" t="str">
        <f t="shared" si="5"/>
        <v/>
      </c>
      <c r="AE33" s="335" t="str">
        <f t="shared" si="6"/>
        <v/>
      </c>
      <c r="AF33" s="339">
        <v>10</v>
      </c>
      <c r="AG33" s="192">
        <v>21</v>
      </c>
      <c r="AH33" s="347" t="str">
        <f t="shared" si="0"/>
        <v/>
      </c>
      <c r="AI33" s="354" t="str">
        <f t="shared" si="7"/>
        <v/>
      </c>
      <c r="AJ33" s="357" t="str">
        <f t="shared" si="8"/>
        <v/>
      </c>
      <c r="AK33" s="360" t="str">
        <f t="shared" si="9"/>
        <v/>
      </c>
      <c r="AL33" s="347" t="str">
        <f t="shared" si="4"/>
        <v/>
      </c>
    </row>
    <row r="34" spans="1:38">
      <c r="A34" s="205" t="s">
        <v>341</v>
      </c>
      <c r="B34" s="212" t="s">
        <v>341</v>
      </c>
      <c r="C34" s="219" t="s">
        <v>341</v>
      </c>
      <c r="D34" s="226" t="s">
        <v>341</v>
      </c>
      <c r="E34" s="229" t="s">
        <v>341</v>
      </c>
      <c r="F34" s="232" t="s">
        <v>341</v>
      </c>
      <c r="G34" s="234" t="s">
        <v>126</v>
      </c>
      <c r="H34" s="236" t="s">
        <v>341</v>
      </c>
      <c r="I34" s="239" t="s">
        <v>137</v>
      </c>
      <c r="J34" s="247" t="s">
        <v>341</v>
      </c>
      <c r="K34" s="226" t="s">
        <v>341</v>
      </c>
      <c r="L34" s="226" t="s">
        <v>341</v>
      </c>
      <c r="M34" s="260" t="s">
        <v>341</v>
      </c>
      <c r="N34" s="263" t="s">
        <v>341</v>
      </c>
      <c r="O34" s="269" t="s">
        <v>341</v>
      </c>
      <c r="P34" s="247" t="s">
        <v>341</v>
      </c>
      <c r="Q34" s="284"/>
      <c r="R34" s="247" t="s">
        <v>341</v>
      </c>
      <c r="S34" s="287" t="s">
        <v>341</v>
      </c>
      <c r="T34" s="247" t="s">
        <v>341</v>
      </c>
      <c r="U34" s="247" t="s">
        <v>341</v>
      </c>
      <c r="V34" s="302" t="s">
        <v>341</v>
      </c>
      <c r="W34" s="309" t="s">
        <v>341</v>
      </c>
      <c r="Y34" s="313">
        <v>33</v>
      </c>
      <c r="Z34" s="317">
        <v>3.1E-2</v>
      </c>
      <c r="AA34" s="317">
        <v>7.5999999999999998E-2</v>
      </c>
      <c r="AB34" s="317">
        <v>7.6999999999999999E-2</v>
      </c>
      <c r="AC34" s="323">
        <v>1.585E-2</v>
      </c>
      <c r="AD34" s="330" t="str">
        <f t="shared" si="5"/>
        <v/>
      </c>
      <c r="AE34" s="335" t="str">
        <f t="shared" si="6"/>
        <v/>
      </c>
      <c r="AF34" s="339"/>
      <c r="AG34" s="192">
        <v>22</v>
      </c>
      <c r="AH34" s="347" t="str">
        <f t="shared" si="0"/>
        <v/>
      </c>
      <c r="AI34" s="354" t="str">
        <f t="shared" si="7"/>
        <v/>
      </c>
      <c r="AJ34" s="357" t="str">
        <f t="shared" si="8"/>
        <v/>
      </c>
      <c r="AK34" s="360" t="str">
        <f t="shared" si="9"/>
        <v/>
      </c>
      <c r="AL34" s="347" t="str">
        <f t="shared" si="4"/>
        <v/>
      </c>
    </row>
    <row r="35" spans="1:38">
      <c r="A35" s="205" t="s">
        <v>341</v>
      </c>
      <c r="B35" s="212" t="s">
        <v>341</v>
      </c>
      <c r="C35" s="220" t="s">
        <v>341</v>
      </c>
      <c r="D35" s="226" t="s">
        <v>341</v>
      </c>
      <c r="E35" s="226" t="s">
        <v>341</v>
      </c>
      <c r="F35" s="232" t="s">
        <v>341</v>
      </c>
      <c r="G35" s="234" t="s">
        <v>126</v>
      </c>
      <c r="H35" s="236" t="s">
        <v>341</v>
      </c>
      <c r="I35" s="239" t="s">
        <v>137</v>
      </c>
      <c r="J35" s="247" t="s">
        <v>341</v>
      </c>
      <c r="K35" s="226" t="s">
        <v>341</v>
      </c>
      <c r="L35" s="226" t="s">
        <v>341</v>
      </c>
      <c r="M35" s="260" t="s">
        <v>341</v>
      </c>
      <c r="N35" s="263" t="s">
        <v>341</v>
      </c>
      <c r="O35" s="270" t="s">
        <v>341</v>
      </c>
      <c r="P35" s="247" t="s">
        <v>341</v>
      </c>
      <c r="Q35" s="284"/>
      <c r="R35" s="247" t="s">
        <v>341</v>
      </c>
      <c r="S35" s="287" t="s">
        <v>341</v>
      </c>
      <c r="T35" s="247" t="s">
        <v>341</v>
      </c>
      <c r="U35" s="247" t="s">
        <v>341</v>
      </c>
      <c r="V35" s="302" t="s">
        <v>341</v>
      </c>
      <c r="W35" s="309" t="s">
        <v>341</v>
      </c>
      <c r="Y35" s="313">
        <v>34</v>
      </c>
      <c r="Z35" s="317">
        <v>0.03</v>
      </c>
      <c r="AA35" s="317">
        <v>7.3999999999999996E-2</v>
      </c>
      <c r="AB35" s="317">
        <v>7.6999999999999999E-2</v>
      </c>
      <c r="AC35" s="323">
        <v>1.532E-2</v>
      </c>
      <c r="AD35" s="330" t="str">
        <f t="shared" si="5"/>
        <v/>
      </c>
      <c r="AE35" s="335" t="str">
        <f t="shared" si="6"/>
        <v/>
      </c>
      <c r="AF35" s="339"/>
      <c r="AG35" s="192">
        <v>23</v>
      </c>
      <c r="AH35" s="347" t="str">
        <f t="shared" si="0"/>
        <v/>
      </c>
      <c r="AI35" s="354" t="str">
        <f t="shared" si="7"/>
        <v/>
      </c>
      <c r="AJ35" s="357" t="str">
        <f t="shared" si="8"/>
        <v/>
      </c>
      <c r="AK35" s="360" t="str">
        <f t="shared" si="9"/>
        <v/>
      </c>
      <c r="AL35" s="347" t="str">
        <f t="shared" si="4"/>
        <v/>
      </c>
    </row>
    <row r="36" spans="1:38">
      <c r="A36" s="205" t="s">
        <v>341</v>
      </c>
      <c r="B36" s="212" t="s">
        <v>341</v>
      </c>
      <c r="C36" s="220" t="s">
        <v>341</v>
      </c>
      <c r="D36" s="226" t="s">
        <v>341</v>
      </c>
      <c r="E36" s="226" t="s">
        <v>341</v>
      </c>
      <c r="F36" s="232" t="s">
        <v>341</v>
      </c>
      <c r="G36" s="234" t="s">
        <v>126</v>
      </c>
      <c r="H36" s="236" t="s">
        <v>341</v>
      </c>
      <c r="I36" s="239" t="s">
        <v>137</v>
      </c>
      <c r="J36" s="247" t="s">
        <v>341</v>
      </c>
      <c r="K36" s="226" t="s">
        <v>341</v>
      </c>
      <c r="L36" s="226" t="s">
        <v>341</v>
      </c>
      <c r="M36" s="260" t="s">
        <v>341</v>
      </c>
      <c r="N36" s="263" t="s">
        <v>341</v>
      </c>
      <c r="O36" s="270" t="s">
        <v>341</v>
      </c>
      <c r="P36" s="247" t="s">
        <v>341</v>
      </c>
      <c r="Q36" s="284"/>
      <c r="R36" s="247" t="s">
        <v>341</v>
      </c>
      <c r="S36" s="287" t="s">
        <v>341</v>
      </c>
      <c r="T36" s="247" t="s">
        <v>341</v>
      </c>
      <c r="U36" s="247" t="s">
        <v>341</v>
      </c>
      <c r="V36" s="302" t="s">
        <v>341</v>
      </c>
      <c r="W36" s="309" t="s">
        <v>341</v>
      </c>
      <c r="Y36" s="313">
        <v>35</v>
      </c>
      <c r="Z36" s="317">
        <v>2.9000000000000001E-2</v>
      </c>
      <c r="AA36" s="317">
        <v>7.0999999999999994E-2</v>
      </c>
      <c r="AB36" s="317">
        <v>7.1999999999999995E-2</v>
      </c>
      <c r="AC36" s="323">
        <v>1.532E-2</v>
      </c>
      <c r="AD36" s="330" t="str">
        <f t="shared" si="5"/>
        <v/>
      </c>
      <c r="AE36" s="335" t="str">
        <f t="shared" si="6"/>
        <v/>
      </c>
      <c r="AF36" s="339"/>
      <c r="AG36" s="192">
        <v>24</v>
      </c>
      <c r="AH36" s="347" t="str">
        <f t="shared" si="0"/>
        <v/>
      </c>
      <c r="AI36" s="354" t="str">
        <f t="shared" si="7"/>
        <v/>
      </c>
      <c r="AJ36" s="357" t="str">
        <f t="shared" si="8"/>
        <v/>
      </c>
      <c r="AK36" s="360" t="str">
        <f t="shared" si="9"/>
        <v/>
      </c>
      <c r="AL36" s="347" t="str">
        <f t="shared" si="4"/>
        <v/>
      </c>
    </row>
    <row r="37" spans="1:38">
      <c r="A37" s="205" t="s">
        <v>341</v>
      </c>
      <c r="B37" s="212" t="s">
        <v>341</v>
      </c>
      <c r="C37" s="220" t="s">
        <v>341</v>
      </c>
      <c r="D37" s="226" t="s">
        <v>341</v>
      </c>
      <c r="E37" s="226" t="s">
        <v>341</v>
      </c>
      <c r="F37" s="232" t="s">
        <v>341</v>
      </c>
      <c r="G37" s="234" t="s">
        <v>126</v>
      </c>
      <c r="H37" s="236" t="s">
        <v>341</v>
      </c>
      <c r="I37" s="239" t="s">
        <v>137</v>
      </c>
      <c r="J37" s="247" t="s">
        <v>341</v>
      </c>
      <c r="K37" s="226" t="s">
        <v>341</v>
      </c>
      <c r="L37" s="226" t="s">
        <v>341</v>
      </c>
      <c r="M37" s="260" t="s">
        <v>341</v>
      </c>
      <c r="N37" s="263" t="s">
        <v>341</v>
      </c>
      <c r="O37" s="270" t="s">
        <v>341</v>
      </c>
      <c r="P37" s="247" t="s">
        <v>341</v>
      </c>
      <c r="Q37" s="284"/>
      <c r="R37" s="247" t="s">
        <v>341</v>
      </c>
      <c r="S37" s="287" t="s">
        <v>341</v>
      </c>
      <c r="T37" s="247" t="s">
        <v>341</v>
      </c>
      <c r="U37" s="247" t="s">
        <v>341</v>
      </c>
      <c r="V37" s="302" t="s">
        <v>341</v>
      </c>
      <c r="W37" s="309" t="s">
        <v>341</v>
      </c>
      <c r="Y37" s="313">
        <v>36</v>
      </c>
      <c r="Z37" s="317">
        <v>2.8000000000000001E-2</v>
      </c>
      <c r="AA37" s="317">
        <v>6.9000000000000006E-2</v>
      </c>
      <c r="AB37" s="317">
        <v>7.1999999999999995E-2</v>
      </c>
      <c r="AC37" s="323">
        <v>1.494E-2</v>
      </c>
      <c r="AD37" s="330" t="str">
        <f t="shared" si="5"/>
        <v/>
      </c>
      <c r="AE37" s="335" t="str">
        <f t="shared" si="6"/>
        <v/>
      </c>
      <c r="AF37" s="339"/>
      <c r="AG37" s="192">
        <v>25</v>
      </c>
      <c r="AH37" s="347" t="str">
        <f t="shared" si="0"/>
        <v/>
      </c>
      <c r="AI37" s="354" t="str">
        <f t="shared" si="7"/>
        <v/>
      </c>
      <c r="AJ37" s="357" t="str">
        <f t="shared" si="8"/>
        <v/>
      </c>
      <c r="AK37" s="360" t="str">
        <f t="shared" si="9"/>
        <v/>
      </c>
      <c r="AL37" s="347" t="str">
        <f t="shared" si="4"/>
        <v/>
      </c>
    </row>
    <row r="38" spans="1:38">
      <c r="A38" s="205" t="s">
        <v>341</v>
      </c>
      <c r="B38" s="212" t="s">
        <v>341</v>
      </c>
      <c r="C38" s="220" t="s">
        <v>341</v>
      </c>
      <c r="D38" s="226" t="s">
        <v>341</v>
      </c>
      <c r="E38" s="226" t="s">
        <v>341</v>
      </c>
      <c r="F38" s="232" t="s">
        <v>341</v>
      </c>
      <c r="G38" s="234" t="s">
        <v>126</v>
      </c>
      <c r="H38" s="236" t="s">
        <v>341</v>
      </c>
      <c r="I38" s="239" t="s">
        <v>137</v>
      </c>
      <c r="J38" s="247" t="s">
        <v>341</v>
      </c>
      <c r="K38" s="226" t="s">
        <v>341</v>
      </c>
      <c r="L38" s="226" t="s">
        <v>341</v>
      </c>
      <c r="M38" s="260" t="s">
        <v>341</v>
      </c>
      <c r="N38" s="263" t="s">
        <v>341</v>
      </c>
      <c r="O38" s="270" t="s">
        <v>341</v>
      </c>
      <c r="P38" s="247" t="s">
        <v>341</v>
      </c>
      <c r="Q38" s="284"/>
      <c r="R38" s="247" t="s">
        <v>341</v>
      </c>
      <c r="S38" s="287" t="s">
        <v>341</v>
      </c>
      <c r="T38" s="247" t="s">
        <v>341</v>
      </c>
      <c r="U38" s="247" t="s">
        <v>341</v>
      </c>
      <c r="V38" s="302" t="s">
        <v>341</v>
      </c>
      <c r="W38" s="309" t="s">
        <v>341</v>
      </c>
      <c r="Y38" s="313">
        <v>37</v>
      </c>
      <c r="Z38" s="317">
        <v>2.8000000000000001E-2</v>
      </c>
      <c r="AA38" s="317">
        <v>6.8000000000000005E-2</v>
      </c>
      <c r="AB38" s="317">
        <v>7.1999999999999995E-2</v>
      </c>
      <c r="AC38" s="323">
        <v>1.4250000000000001E-2</v>
      </c>
      <c r="AD38" s="330" t="str">
        <f t="shared" si="5"/>
        <v/>
      </c>
      <c r="AE38" s="335" t="str">
        <f t="shared" si="6"/>
        <v/>
      </c>
      <c r="AF38" s="339"/>
      <c r="AG38" s="192">
        <v>26</v>
      </c>
      <c r="AH38" s="347" t="str">
        <f t="shared" si="0"/>
        <v/>
      </c>
      <c r="AI38" s="354" t="str">
        <f t="shared" si="7"/>
        <v/>
      </c>
      <c r="AJ38" s="357" t="str">
        <f t="shared" si="8"/>
        <v/>
      </c>
      <c r="AK38" s="360" t="str">
        <f t="shared" si="9"/>
        <v/>
      </c>
      <c r="AL38" s="347" t="str">
        <f t="shared" si="4"/>
        <v/>
      </c>
    </row>
    <row r="39" spans="1:38">
      <c r="A39" s="205" t="s">
        <v>341</v>
      </c>
      <c r="B39" s="212" t="s">
        <v>341</v>
      </c>
      <c r="C39" s="220" t="s">
        <v>341</v>
      </c>
      <c r="D39" s="226" t="s">
        <v>341</v>
      </c>
      <c r="E39" s="226" t="s">
        <v>341</v>
      </c>
      <c r="F39" s="232" t="s">
        <v>341</v>
      </c>
      <c r="G39" s="234" t="s">
        <v>126</v>
      </c>
      <c r="H39" s="236" t="s">
        <v>341</v>
      </c>
      <c r="I39" s="239" t="s">
        <v>137</v>
      </c>
      <c r="J39" s="247" t="s">
        <v>341</v>
      </c>
      <c r="K39" s="226" t="s">
        <v>341</v>
      </c>
      <c r="L39" s="226" t="s">
        <v>341</v>
      </c>
      <c r="M39" s="260" t="s">
        <v>341</v>
      </c>
      <c r="N39" s="263" t="s">
        <v>341</v>
      </c>
      <c r="O39" s="270" t="s">
        <v>341</v>
      </c>
      <c r="P39" s="247" t="s">
        <v>341</v>
      </c>
      <c r="Q39" s="284"/>
      <c r="R39" s="247" t="s">
        <v>341</v>
      </c>
      <c r="S39" s="287" t="s">
        <v>341</v>
      </c>
      <c r="T39" s="247" t="s">
        <v>341</v>
      </c>
      <c r="U39" s="247" t="s">
        <v>341</v>
      </c>
      <c r="V39" s="302" t="s">
        <v>341</v>
      </c>
      <c r="W39" s="309" t="s">
        <v>341</v>
      </c>
      <c r="Y39" s="313">
        <v>38</v>
      </c>
      <c r="Z39" s="317">
        <v>2.7E-2</v>
      </c>
      <c r="AA39" s="317">
        <v>6.6000000000000003E-2</v>
      </c>
      <c r="AB39" s="317">
        <v>6.7000000000000004E-2</v>
      </c>
      <c r="AC39" s="323">
        <v>1.393E-2</v>
      </c>
      <c r="AD39" s="330" t="str">
        <f t="shared" si="5"/>
        <v/>
      </c>
      <c r="AE39" s="335" t="str">
        <f t="shared" si="6"/>
        <v/>
      </c>
      <c r="AF39" s="339"/>
      <c r="AG39" s="192">
        <v>27</v>
      </c>
      <c r="AH39" s="347" t="str">
        <f t="shared" si="0"/>
        <v/>
      </c>
      <c r="AI39" s="354" t="str">
        <f t="shared" si="7"/>
        <v/>
      </c>
      <c r="AJ39" s="357" t="str">
        <f t="shared" si="8"/>
        <v/>
      </c>
      <c r="AK39" s="360" t="str">
        <f t="shared" si="9"/>
        <v/>
      </c>
      <c r="AL39" s="347" t="str">
        <f t="shared" si="4"/>
        <v/>
      </c>
    </row>
    <row r="40" spans="1:38">
      <c r="A40" s="205" t="s">
        <v>341</v>
      </c>
      <c r="B40" s="212" t="s">
        <v>341</v>
      </c>
      <c r="C40" s="220" t="s">
        <v>341</v>
      </c>
      <c r="D40" s="226" t="s">
        <v>341</v>
      </c>
      <c r="E40" s="226" t="s">
        <v>341</v>
      </c>
      <c r="F40" s="232" t="s">
        <v>341</v>
      </c>
      <c r="G40" s="234" t="s">
        <v>126</v>
      </c>
      <c r="H40" s="236" t="s">
        <v>341</v>
      </c>
      <c r="I40" s="239" t="s">
        <v>137</v>
      </c>
      <c r="J40" s="247" t="s">
        <v>341</v>
      </c>
      <c r="K40" s="226" t="s">
        <v>341</v>
      </c>
      <c r="L40" s="226" t="s">
        <v>341</v>
      </c>
      <c r="M40" s="260" t="s">
        <v>341</v>
      </c>
      <c r="N40" s="263" t="s">
        <v>341</v>
      </c>
      <c r="O40" s="270" t="s">
        <v>341</v>
      </c>
      <c r="P40" s="247" t="s">
        <v>341</v>
      </c>
      <c r="Q40" s="284"/>
      <c r="R40" s="247" t="s">
        <v>341</v>
      </c>
      <c r="S40" s="287" t="s">
        <v>341</v>
      </c>
      <c r="T40" s="247" t="s">
        <v>341</v>
      </c>
      <c r="U40" s="247" t="s">
        <v>341</v>
      </c>
      <c r="V40" s="302" t="s">
        <v>341</v>
      </c>
      <c r="W40" s="309" t="s">
        <v>341</v>
      </c>
      <c r="Y40" s="313">
        <v>39</v>
      </c>
      <c r="Z40" s="317">
        <v>2.5999999999999999E-2</v>
      </c>
      <c r="AA40" s="317">
        <v>6.4000000000000001E-2</v>
      </c>
      <c r="AB40" s="317">
        <v>6.7000000000000004E-2</v>
      </c>
      <c r="AC40" s="323">
        <v>1.37E-2</v>
      </c>
      <c r="AD40" s="330" t="str">
        <f t="shared" si="5"/>
        <v/>
      </c>
      <c r="AE40" s="335" t="str">
        <f t="shared" si="6"/>
        <v/>
      </c>
      <c r="AF40" s="339"/>
      <c r="AG40" s="192">
        <v>28</v>
      </c>
      <c r="AH40" s="347" t="str">
        <f t="shared" si="0"/>
        <v/>
      </c>
      <c r="AI40" s="354" t="str">
        <f t="shared" si="7"/>
        <v/>
      </c>
      <c r="AJ40" s="357" t="str">
        <f t="shared" si="8"/>
        <v/>
      </c>
      <c r="AK40" s="360" t="str">
        <f t="shared" si="9"/>
        <v/>
      </c>
      <c r="AL40" s="347" t="str">
        <f t="shared" si="4"/>
        <v/>
      </c>
    </row>
    <row r="41" spans="1:38">
      <c r="A41" s="205" t="s">
        <v>341</v>
      </c>
      <c r="B41" s="212" t="s">
        <v>341</v>
      </c>
      <c r="C41" s="220" t="s">
        <v>341</v>
      </c>
      <c r="D41" s="226" t="s">
        <v>341</v>
      </c>
      <c r="E41" s="226" t="s">
        <v>341</v>
      </c>
      <c r="F41" s="232" t="s">
        <v>341</v>
      </c>
      <c r="G41" s="234" t="s">
        <v>126</v>
      </c>
      <c r="H41" s="236" t="s">
        <v>341</v>
      </c>
      <c r="I41" s="239" t="s">
        <v>137</v>
      </c>
      <c r="J41" s="247" t="s">
        <v>341</v>
      </c>
      <c r="K41" s="226" t="s">
        <v>341</v>
      </c>
      <c r="L41" s="226" t="s">
        <v>341</v>
      </c>
      <c r="M41" s="260" t="s">
        <v>341</v>
      </c>
      <c r="N41" s="263" t="s">
        <v>341</v>
      </c>
      <c r="O41" s="270" t="s">
        <v>341</v>
      </c>
      <c r="P41" s="247" t="s">
        <v>341</v>
      </c>
      <c r="Q41" s="284"/>
      <c r="R41" s="247" t="s">
        <v>341</v>
      </c>
      <c r="S41" s="287" t="s">
        <v>341</v>
      </c>
      <c r="T41" s="247" t="s">
        <v>341</v>
      </c>
      <c r="U41" s="247" t="s">
        <v>341</v>
      </c>
      <c r="V41" s="302" t="s">
        <v>341</v>
      </c>
      <c r="W41" s="309" t="s">
        <v>341</v>
      </c>
      <c r="Y41" s="313">
        <v>40</v>
      </c>
      <c r="Z41" s="317">
        <v>2.5000000000000001E-2</v>
      </c>
      <c r="AA41" s="317">
        <v>6.3E-2</v>
      </c>
      <c r="AB41" s="317">
        <v>6.7000000000000004E-2</v>
      </c>
      <c r="AC41" s="323">
        <v>1.3169999999999999E-2</v>
      </c>
      <c r="AD41" s="330" t="str">
        <f t="shared" si="5"/>
        <v/>
      </c>
      <c r="AE41" s="335" t="str">
        <f t="shared" si="6"/>
        <v/>
      </c>
      <c r="AF41" s="339"/>
      <c r="AG41" s="192">
        <v>29</v>
      </c>
      <c r="AH41" s="347" t="str">
        <f t="shared" si="0"/>
        <v/>
      </c>
      <c r="AI41" s="354" t="str">
        <f t="shared" si="7"/>
        <v/>
      </c>
      <c r="AJ41" s="357" t="str">
        <f t="shared" si="8"/>
        <v/>
      </c>
      <c r="AK41" s="360" t="str">
        <f t="shared" si="9"/>
        <v/>
      </c>
      <c r="AL41" s="347" t="str">
        <f t="shared" si="4"/>
        <v/>
      </c>
    </row>
    <row r="42" spans="1:38">
      <c r="A42" s="205" t="s">
        <v>341</v>
      </c>
      <c r="B42" s="212" t="s">
        <v>341</v>
      </c>
      <c r="C42" s="220" t="s">
        <v>341</v>
      </c>
      <c r="D42" s="226" t="s">
        <v>341</v>
      </c>
      <c r="E42" s="226" t="s">
        <v>341</v>
      </c>
      <c r="F42" s="232" t="s">
        <v>341</v>
      </c>
      <c r="G42" s="234" t="s">
        <v>126</v>
      </c>
      <c r="H42" s="236" t="s">
        <v>341</v>
      </c>
      <c r="I42" s="239" t="s">
        <v>137</v>
      </c>
      <c r="J42" s="247" t="s">
        <v>341</v>
      </c>
      <c r="K42" s="226" t="s">
        <v>341</v>
      </c>
      <c r="L42" s="226" t="s">
        <v>341</v>
      </c>
      <c r="M42" s="260" t="s">
        <v>341</v>
      </c>
      <c r="N42" s="263" t="s">
        <v>341</v>
      </c>
      <c r="O42" s="270" t="s">
        <v>341</v>
      </c>
      <c r="P42" s="247" t="s">
        <v>341</v>
      </c>
      <c r="Q42" s="284"/>
      <c r="R42" s="247" t="s">
        <v>341</v>
      </c>
      <c r="S42" s="287" t="s">
        <v>341</v>
      </c>
      <c r="T42" s="247" t="s">
        <v>341</v>
      </c>
      <c r="U42" s="247" t="s">
        <v>341</v>
      </c>
      <c r="V42" s="302" t="s">
        <v>341</v>
      </c>
      <c r="W42" s="309" t="s">
        <v>341</v>
      </c>
      <c r="Y42" s="313">
        <v>41</v>
      </c>
      <c r="Z42" s="317">
        <v>2.5000000000000001E-2</v>
      </c>
      <c r="AA42" s="317">
        <v>6.0999999999999999E-2</v>
      </c>
      <c r="AB42" s="317">
        <v>6.3E-2</v>
      </c>
      <c r="AC42" s="323">
        <v>1.306E-2</v>
      </c>
      <c r="AD42" s="330" t="str">
        <f t="shared" si="5"/>
        <v/>
      </c>
      <c r="AE42" s="335" t="str">
        <f t="shared" si="6"/>
        <v/>
      </c>
      <c r="AF42" s="339"/>
      <c r="AG42" s="192">
        <v>30</v>
      </c>
      <c r="AH42" s="347" t="str">
        <f t="shared" si="0"/>
        <v/>
      </c>
      <c r="AI42" s="354" t="str">
        <f t="shared" si="7"/>
        <v/>
      </c>
      <c r="AJ42" s="357" t="str">
        <f t="shared" si="8"/>
        <v/>
      </c>
      <c r="AK42" s="360" t="str">
        <f t="shared" si="9"/>
        <v/>
      </c>
      <c r="AL42" s="347" t="str">
        <f t="shared" si="4"/>
        <v/>
      </c>
    </row>
    <row r="43" spans="1:38">
      <c r="A43" s="205" t="s">
        <v>341</v>
      </c>
      <c r="B43" s="212" t="s">
        <v>341</v>
      </c>
      <c r="C43" s="220" t="s">
        <v>341</v>
      </c>
      <c r="D43" s="226" t="s">
        <v>341</v>
      </c>
      <c r="E43" s="226" t="s">
        <v>341</v>
      </c>
      <c r="F43" s="232" t="s">
        <v>341</v>
      </c>
      <c r="G43" s="234" t="s">
        <v>126</v>
      </c>
      <c r="H43" s="236" t="s">
        <v>341</v>
      </c>
      <c r="I43" s="239" t="s">
        <v>137</v>
      </c>
      <c r="J43" s="247" t="s">
        <v>341</v>
      </c>
      <c r="K43" s="226" t="s">
        <v>341</v>
      </c>
      <c r="L43" s="226" t="s">
        <v>341</v>
      </c>
      <c r="M43" s="260" t="s">
        <v>341</v>
      </c>
      <c r="N43" s="263" t="s">
        <v>341</v>
      </c>
      <c r="O43" s="270" t="s">
        <v>341</v>
      </c>
      <c r="P43" s="247" t="s">
        <v>341</v>
      </c>
      <c r="Q43" s="284"/>
      <c r="R43" s="247" t="s">
        <v>341</v>
      </c>
      <c r="S43" s="287" t="s">
        <v>341</v>
      </c>
      <c r="T43" s="247" t="s">
        <v>341</v>
      </c>
      <c r="U43" s="247" t="s">
        <v>341</v>
      </c>
      <c r="V43" s="302" t="s">
        <v>341</v>
      </c>
      <c r="W43" s="309" t="s">
        <v>341</v>
      </c>
      <c r="Y43" s="313">
        <v>42</v>
      </c>
      <c r="Z43" s="317">
        <v>2.4E-2</v>
      </c>
      <c r="AA43" s="317">
        <v>0.06</v>
      </c>
      <c r="AB43" s="317">
        <v>6.3E-2</v>
      </c>
      <c r="AC43" s="323">
        <v>1.261E-2</v>
      </c>
      <c r="AD43" s="330" t="str">
        <f t="shared" si="5"/>
        <v/>
      </c>
      <c r="AE43" s="335" t="str">
        <f t="shared" si="6"/>
        <v/>
      </c>
      <c r="AF43" s="339"/>
      <c r="AG43" s="192">
        <v>31</v>
      </c>
      <c r="AH43" s="347" t="str">
        <f t="shared" si="0"/>
        <v/>
      </c>
      <c r="AI43" s="354" t="str">
        <f t="shared" si="7"/>
        <v/>
      </c>
      <c r="AJ43" s="357" t="str">
        <f t="shared" si="8"/>
        <v/>
      </c>
      <c r="AK43" s="360" t="str">
        <f t="shared" si="9"/>
        <v/>
      </c>
      <c r="AL43" s="347" t="str">
        <f t="shared" si="4"/>
        <v/>
      </c>
    </row>
    <row r="44" spans="1:38">
      <c r="A44" s="205" t="s">
        <v>341</v>
      </c>
      <c r="B44" s="212" t="s">
        <v>341</v>
      </c>
      <c r="C44" s="220" t="s">
        <v>341</v>
      </c>
      <c r="D44" s="226" t="s">
        <v>341</v>
      </c>
      <c r="E44" s="226" t="s">
        <v>341</v>
      </c>
      <c r="F44" s="232" t="s">
        <v>341</v>
      </c>
      <c r="G44" s="234" t="s">
        <v>126</v>
      </c>
      <c r="H44" s="236" t="s">
        <v>341</v>
      </c>
      <c r="I44" s="239" t="s">
        <v>137</v>
      </c>
      <c r="J44" s="247" t="s">
        <v>341</v>
      </c>
      <c r="K44" s="226" t="s">
        <v>341</v>
      </c>
      <c r="L44" s="226" t="s">
        <v>341</v>
      </c>
      <c r="M44" s="260" t="s">
        <v>341</v>
      </c>
      <c r="N44" s="263" t="s">
        <v>341</v>
      </c>
      <c r="O44" s="270" t="s">
        <v>341</v>
      </c>
      <c r="P44" s="247" t="s">
        <v>341</v>
      </c>
      <c r="Q44" s="284"/>
      <c r="R44" s="247" t="s">
        <v>341</v>
      </c>
      <c r="S44" s="287" t="s">
        <v>341</v>
      </c>
      <c r="T44" s="247" t="s">
        <v>341</v>
      </c>
      <c r="U44" s="247" t="s">
        <v>341</v>
      </c>
      <c r="V44" s="302" t="s">
        <v>341</v>
      </c>
      <c r="W44" s="309" t="s">
        <v>341</v>
      </c>
      <c r="X44" s="310"/>
      <c r="Y44" s="313">
        <v>43</v>
      </c>
      <c r="Z44" s="317">
        <v>2.4E-2</v>
      </c>
      <c r="AA44" s="317">
        <v>5.8000000000000003E-2</v>
      </c>
      <c r="AB44" s="317">
        <v>5.8999999999999997E-2</v>
      </c>
      <c r="AC44" s="323">
        <v>1.248E-2</v>
      </c>
      <c r="AD44" s="330" t="str">
        <f t="shared" si="5"/>
        <v/>
      </c>
      <c r="AE44" s="335" t="str">
        <f t="shared" si="6"/>
        <v/>
      </c>
      <c r="AF44" s="339"/>
      <c r="AG44" s="192">
        <v>32</v>
      </c>
      <c r="AH44" s="347" t="str">
        <f t="shared" si="0"/>
        <v/>
      </c>
      <c r="AI44" s="354" t="str">
        <f t="shared" si="7"/>
        <v/>
      </c>
      <c r="AJ44" s="357" t="str">
        <f t="shared" si="8"/>
        <v/>
      </c>
      <c r="AK44" s="360" t="str">
        <f t="shared" si="9"/>
        <v/>
      </c>
      <c r="AL44" s="347" t="str">
        <f t="shared" si="4"/>
        <v/>
      </c>
    </row>
    <row r="45" spans="1:38">
      <c r="A45" s="205" t="s">
        <v>341</v>
      </c>
      <c r="B45" s="212" t="s">
        <v>341</v>
      </c>
      <c r="C45" s="219" t="s">
        <v>341</v>
      </c>
      <c r="D45" s="226" t="s">
        <v>341</v>
      </c>
      <c r="E45" s="229" t="s">
        <v>341</v>
      </c>
      <c r="F45" s="232" t="s">
        <v>341</v>
      </c>
      <c r="G45" s="234" t="s">
        <v>126</v>
      </c>
      <c r="H45" s="236" t="s">
        <v>341</v>
      </c>
      <c r="I45" s="239" t="s">
        <v>137</v>
      </c>
      <c r="J45" s="247" t="s">
        <v>341</v>
      </c>
      <c r="K45" s="226" t="s">
        <v>341</v>
      </c>
      <c r="L45" s="226" t="s">
        <v>341</v>
      </c>
      <c r="M45" s="260" t="s">
        <v>341</v>
      </c>
      <c r="N45" s="263" t="s">
        <v>341</v>
      </c>
      <c r="O45" s="269" t="s">
        <v>341</v>
      </c>
      <c r="P45" s="247" t="s">
        <v>341</v>
      </c>
      <c r="Q45" s="284"/>
      <c r="R45" s="247" t="s">
        <v>341</v>
      </c>
      <c r="S45" s="287" t="s">
        <v>341</v>
      </c>
      <c r="T45" s="247" t="s">
        <v>341</v>
      </c>
      <c r="U45" s="247" t="s">
        <v>341</v>
      </c>
      <c r="V45" s="302" t="s">
        <v>341</v>
      </c>
      <c r="W45" s="309" t="s">
        <v>341</v>
      </c>
      <c r="Y45" s="313">
        <v>44</v>
      </c>
      <c r="Z45" s="317">
        <v>2.3E-2</v>
      </c>
      <c r="AA45" s="317">
        <v>5.7000000000000002E-2</v>
      </c>
      <c r="AB45" s="317">
        <v>5.8999999999999997E-2</v>
      </c>
      <c r="AC45" s="323">
        <v>1.21E-2</v>
      </c>
      <c r="AD45" s="330" t="str">
        <f t="shared" si="5"/>
        <v/>
      </c>
      <c r="AE45" s="335" t="str">
        <f t="shared" si="6"/>
        <v/>
      </c>
      <c r="AF45" s="339"/>
      <c r="AG45" s="192">
        <v>33</v>
      </c>
      <c r="AH45" s="347" t="str">
        <f t="shared" si="0"/>
        <v/>
      </c>
      <c r="AI45" s="354" t="str">
        <f t="shared" si="7"/>
        <v/>
      </c>
      <c r="AJ45" s="357" t="str">
        <f t="shared" si="8"/>
        <v/>
      </c>
      <c r="AK45" s="360" t="str">
        <f t="shared" si="9"/>
        <v/>
      </c>
      <c r="AL45" s="347" t="str">
        <f t="shared" si="4"/>
        <v/>
      </c>
    </row>
    <row r="46" spans="1:38">
      <c r="A46" s="205" t="s">
        <v>341</v>
      </c>
      <c r="B46" s="212" t="s">
        <v>341</v>
      </c>
      <c r="C46" s="219" t="s">
        <v>341</v>
      </c>
      <c r="D46" s="226" t="s">
        <v>341</v>
      </c>
      <c r="E46" s="229" t="s">
        <v>341</v>
      </c>
      <c r="F46" s="232" t="s">
        <v>341</v>
      </c>
      <c r="G46" s="234" t="s">
        <v>126</v>
      </c>
      <c r="H46" s="236" t="s">
        <v>341</v>
      </c>
      <c r="I46" s="239" t="s">
        <v>137</v>
      </c>
      <c r="J46" s="247" t="s">
        <v>341</v>
      </c>
      <c r="K46" s="226" t="s">
        <v>341</v>
      </c>
      <c r="L46" s="226" t="s">
        <v>341</v>
      </c>
      <c r="M46" s="260" t="s">
        <v>341</v>
      </c>
      <c r="N46" s="263" t="s">
        <v>341</v>
      </c>
      <c r="O46" s="269" t="s">
        <v>341</v>
      </c>
      <c r="P46" s="247" t="s">
        <v>341</v>
      </c>
      <c r="Q46" s="284"/>
      <c r="R46" s="247" t="s">
        <v>341</v>
      </c>
      <c r="S46" s="287" t="s">
        <v>341</v>
      </c>
      <c r="T46" s="247" t="s">
        <v>341</v>
      </c>
      <c r="U46" s="247" t="s">
        <v>341</v>
      </c>
      <c r="V46" s="302" t="s">
        <v>341</v>
      </c>
      <c r="W46" s="309" t="s">
        <v>341</v>
      </c>
      <c r="Y46" s="313">
        <v>45</v>
      </c>
      <c r="Z46" s="317">
        <v>2.3E-2</v>
      </c>
      <c r="AA46" s="317">
        <v>5.6000000000000001E-2</v>
      </c>
      <c r="AB46" s="317">
        <v>5.8999999999999997E-2</v>
      </c>
      <c r="AC46" s="323">
        <v>1.175E-2</v>
      </c>
      <c r="AD46" s="330" t="str">
        <f t="shared" si="5"/>
        <v/>
      </c>
      <c r="AE46" s="335" t="str">
        <f t="shared" si="6"/>
        <v/>
      </c>
      <c r="AF46" s="339"/>
      <c r="AG46" s="192">
        <v>34</v>
      </c>
      <c r="AH46" s="347" t="str">
        <f t="shared" si="0"/>
        <v/>
      </c>
      <c r="AI46" s="354" t="str">
        <f t="shared" si="7"/>
        <v/>
      </c>
      <c r="AJ46" s="357" t="str">
        <f t="shared" si="8"/>
        <v/>
      </c>
      <c r="AK46" s="360" t="str">
        <f t="shared" si="9"/>
        <v/>
      </c>
      <c r="AL46" s="347" t="str">
        <f t="shared" si="4"/>
        <v/>
      </c>
    </row>
    <row r="47" spans="1:38">
      <c r="A47" s="205" t="s">
        <v>341</v>
      </c>
      <c r="B47" s="212" t="s">
        <v>341</v>
      </c>
      <c r="C47" s="219" t="s">
        <v>341</v>
      </c>
      <c r="D47" s="226" t="s">
        <v>341</v>
      </c>
      <c r="E47" s="229" t="s">
        <v>341</v>
      </c>
      <c r="F47" s="232" t="s">
        <v>341</v>
      </c>
      <c r="G47" s="234" t="s">
        <v>126</v>
      </c>
      <c r="H47" s="236" t="s">
        <v>341</v>
      </c>
      <c r="I47" s="239" t="s">
        <v>137</v>
      </c>
      <c r="J47" s="247" t="s">
        <v>341</v>
      </c>
      <c r="K47" s="226" t="s">
        <v>341</v>
      </c>
      <c r="L47" s="226" t="s">
        <v>341</v>
      </c>
      <c r="M47" s="260" t="s">
        <v>341</v>
      </c>
      <c r="N47" s="263" t="s">
        <v>341</v>
      </c>
      <c r="O47" s="269" t="s">
        <v>341</v>
      </c>
      <c r="P47" s="247" t="s">
        <v>341</v>
      </c>
      <c r="Q47" s="284"/>
      <c r="R47" s="247" t="s">
        <v>341</v>
      </c>
      <c r="S47" s="287" t="s">
        <v>341</v>
      </c>
      <c r="T47" s="247" t="s">
        <v>341</v>
      </c>
      <c r="U47" s="247" t="s">
        <v>341</v>
      </c>
      <c r="V47" s="302" t="s">
        <v>341</v>
      </c>
      <c r="W47" s="309" t="s">
        <v>341</v>
      </c>
      <c r="X47" s="310"/>
      <c r="Y47" s="313">
        <v>46</v>
      </c>
      <c r="Z47" s="317">
        <v>2.1999999999999999E-2</v>
      </c>
      <c r="AA47" s="317">
        <v>5.3999999999999999E-2</v>
      </c>
      <c r="AB47" s="317">
        <v>5.6000000000000001E-2</v>
      </c>
      <c r="AC47" s="323">
        <v>1.175E-2</v>
      </c>
      <c r="AD47" s="330" t="str">
        <f t="shared" si="5"/>
        <v/>
      </c>
      <c r="AE47" s="335" t="str">
        <f t="shared" si="6"/>
        <v/>
      </c>
      <c r="AF47" s="339"/>
      <c r="AG47" s="192">
        <v>35</v>
      </c>
      <c r="AH47" s="347" t="str">
        <f t="shared" si="0"/>
        <v/>
      </c>
      <c r="AI47" s="354" t="str">
        <f t="shared" si="7"/>
        <v/>
      </c>
      <c r="AJ47" s="357" t="str">
        <f t="shared" si="8"/>
        <v/>
      </c>
      <c r="AK47" s="360" t="str">
        <f t="shared" si="9"/>
        <v/>
      </c>
      <c r="AL47" s="347" t="str">
        <f t="shared" si="4"/>
        <v/>
      </c>
    </row>
    <row r="48" spans="1:38">
      <c r="A48" s="205" t="s">
        <v>341</v>
      </c>
      <c r="B48" s="212" t="s">
        <v>341</v>
      </c>
      <c r="C48" s="219" t="s">
        <v>341</v>
      </c>
      <c r="D48" s="226" t="s">
        <v>341</v>
      </c>
      <c r="E48" s="229" t="s">
        <v>341</v>
      </c>
      <c r="F48" s="232" t="s">
        <v>341</v>
      </c>
      <c r="G48" s="234" t="s">
        <v>126</v>
      </c>
      <c r="H48" s="236" t="s">
        <v>341</v>
      </c>
      <c r="I48" s="239" t="s">
        <v>137</v>
      </c>
      <c r="J48" s="247" t="s">
        <v>341</v>
      </c>
      <c r="K48" s="226" t="s">
        <v>341</v>
      </c>
      <c r="L48" s="226" t="s">
        <v>341</v>
      </c>
      <c r="M48" s="260" t="s">
        <v>341</v>
      </c>
      <c r="N48" s="263" t="s">
        <v>341</v>
      </c>
      <c r="O48" s="269" t="s">
        <v>341</v>
      </c>
      <c r="P48" s="247" t="s">
        <v>341</v>
      </c>
      <c r="Q48" s="284"/>
      <c r="R48" s="247" t="s">
        <v>341</v>
      </c>
      <c r="S48" s="287" t="s">
        <v>341</v>
      </c>
      <c r="T48" s="247" t="s">
        <v>341</v>
      </c>
      <c r="U48" s="247" t="s">
        <v>341</v>
      </c>
      <c r="V48" s="302" t="s">
        <v>341</v>
      </c>
      <c r="W48" s="309" t="s">
        <v>341</v>
      </c>
      <c r="X48" s="310"/>
      <c r="Y48" s="313">
        <v>47</v>
      </c>
      <c r="Z48" s="317">
        <v>2.1999999999999999E-2</v>
      </c>
      <c r="AA48" s="317">
        <v>5.2999999999999999E-2</v>
      </c>
      <c r="AB48" s="317">
        <v>5.6000000000000001E-2</v>
      </c>
      <c r="AC48" s="323">
        <v>1.153E-2</v>
      </c>
      <c r="AD48" s="330" t="str">
        <f t="shared" si="5"/>
        <v/>
      </c>
      <c r="AE48" s="335" t="str">
        <f t="shared" si="6"/>
        <v/>
      </c>
      <c r="AF48" s="339"/>
      <c r="AG48" s="192">
        <v>36</v>
      </c>
      <c r="AH48" s="347" t="str">
        <f t="shared" si="0"/>
        <v/>
      </c>
      <c r="AI48" s="354" t="str">
        <f t="shared" si="7"/>
        <v/>
      </c>
      <c r="AJ48" s="357" t="str">
        <f t="shared" si="8"/>
        <v/>
      </c>
      <c r="AK48" s="360" t="str">
        <f t="shared" si="9"/>
        <v/>
      </c>
      <c r="AL48" s="347" t="str">
        <f t="shared" si="4"/>
        <v/>
      </c>
    </row>
    <row r="49" spans="1:38">
      <c r="A49" s="205" t="s">
        <v>341</v>
      </c>
      <c r="B49" s="212" t="s">
        <v>341</v>
      </c>
      <c r="C49" s="219" t="s">
        <v>341</v>
      </c>
      <c r="D49" s="226" t="s">
        <v>341</v>
      </c>
      <c r="E49" s="229" t="s">
        <v>341</v>
      </c>
      <c r="F49" s="232" t="s">
        <v>341</v>
      </c>
      <c r="G49" s="234" t="s">
        <v>126</v>
      </c>
      <c r="H49" s="236" t="s">
        <v>341</v>
      </c>
      <c r="I49" s="239" t="s">
        <v>137</v>
      </c>
      <c r="J49" s="247" t="s">
        <v>341</v>
      </c>
      <c r="K49" s="226" t="s">
        <v>341</v>
      </c>
      <c r="L49" s="226" t="s">
        <v>341</v>
      </c>
      <c r="M49" s="260" t="s">
        <v>341</v>
      </c>
      <c r="N49" s="263" t="s">
        <v>341</v>
      </c>
      <c r="O49" s="269" t="s">
        <v>341</v>
      </c>
      <c r="P49" s="247" t="s">
        <v>341</v>
      </c>
      <c r="Q49" s="284"/>
      <c r="R49" s="247" t="s">
        <v>341</v>
      </c>
      <c r="S49" s="287" t="s">
        <v>341</v>
      </c>
      <c r="T49" s="247" t="s">
        <v>341</v>
      </c>
      <c r="U49" s="247" t="s">
        <v>341</v>
      </c>
      <c r="V49" s="302" t="s">
        <v>341</v>
      </c>
      <c r="W49" s="309" t="s">
        <v>341</v>
      </c>
      <c r="Y49" s="313">
        <v>48</v>
      </c>
      <c r="Z49" s="317">
        <v>2.1000000000000001E-2</v>
      </c>
      <c r="AA49" s="317">
        <v>5.1999999999999998E-2</v>
      </c>
      <c r="AB49" s="317">
        <v>5.2999999999999999E-2</v>
      </c>
      <c r="AC49" s="323">
        <v>1.1259999999999999E-2</v>
      </c>
      <c r="AD49" s="330" t="str">
        <f t="shared" si="5"/>
        <v/>
      </c>
      <c r="AE49" s="335" t="str">
        <f t="shared" si="6"/>
        <v/>
      </c>
      <c r="AF49" s="339"/>
      <c r="AG49" s="192">
        <v>37</v>
      </c>
      <c r="AH49" s="347" t="str">
        <f t="shared" si="0"/>
        <v/>
      </c>
      <c r="AI49" s="354" t="str">
        <f t="shared" si="7"/>
        <v/>
      </c>
      <c r="AJ49" s="357" t="str">
        <f t="shared" si="8"/>
        <v/>
      </c>
      <c r="AK49" s="360" t="str">
        <f t="shared" si="9"/>
        <v/>
      </c>
      <c r="AL49" s="347" t="str">
        <f t="shared" si="4"/>
        <v/>
      </c>
    </row>
    <row r="50" spans="1:38">
      <c r="A50" s="205" t="s">
        <v>341</v>
      </c>
      <c r="B50" s="212" t="s">
        <v>341</v>
      </c>
      <c r="C50" s="219" t="s">
        <v>341</v>
      </c>
      <c r="D50" s="226" t="s">
        <v>341</v>
      </c>
      <c r="E50" s="229" t="s">
        <v>341</v>
      </c>
      <c r="F50" s="232" t="s">
        <v>341</v>
      </c>
      <c r="G50" s="234" t="s">
        <v>126</v>
      </c>
      <c r="H50" s="236" t="s">
        <v>341</v>
      </c>
      <c r="I50" s="239" t="s">
        <v>137</v>
      </c>
      <c r="J50" s="247" t="s">
        <v>341</v>
      </c>
      <c r="K50" s="226" t="s">
        <v>341</v>
      </c>
      <c r="L50" s="226" t="s">
        <v>341</v>
      </c>
      <c r="M50" s="260" t="s">
        <v>341</v>
      </c>
      <c r="N50" s="263" t="s">
        <v>341</v>
      </c>
      <c r="O50" s="269" t="s">
        <v>341</v>
      </c>
      <c r="P50" s="247" t="s">
        <v>341</v>
      </c>
      <c r="Q50" s="284"/>
      <c r="R50" s="247" t="s">
        <v>341</v>
      </c>
      <c r="S50" s="287" t="s">
        <v>341</v>
      </c>
      <c r="T50" s="247" t="s">
        <v>341</v>
      </c>
      <c r="U50" s="247" t="s">
        <v>341</v>
      </c>
      <c r="V50" s="302" t="s">
        <v>341</v>
      </c>
      <c r="W50" s="309" t="s">
        <v>341</v>
      </c>
      <c r="Y50" s="313">
        <v>49</v>
      </c>
      <c r="Z50" s="317">
        <v>2.1000000000000001E-2</v>
      </c>
      <c r="AA50" s="317">
        <v>5.0999999999999997E-2</v>
      </c>
      <c r="AB50" s="317">
        <v>5.2999999999999999E-2</v>
      </c>
      <c r="AC50" s="323">
        <v>1.102E-2</v>
      </c>
      <c r="AD50" s="330" t="str">
        <f t="shared" si="5"/>
        <v/>
      </c>
      <c r="AE50" s="335" t="str">
        <f t="shared" si="6"/>
        <v/>
      </c>
      <c r="AF50" s="339"/>
      <c r="AG50" s="192">
        <v>38</v>
      </c>
      <c r="AH50" s="347" t="str">
        <f t="shared" si="0"/>
        <v/>
      </c>
      <c r="AI50" s="354" t="str">
        <f t="shared" si="7"/>
        <v/>
      </c>
      <c r="AJ50" s="357" t="str">
        <f t="shared" si="8"/>
        <v/>
      </c>
      <c r="AK50" s="360" t="str">
        <f t="shared" si="9"/>
        <v/>
      </c>
      <c r="AL50" s="347" t="str">
        <f t="shared" si="4"/>
        <v/>
      </c>
    </row>
    <row r="51" spans="1:38">
      <c r="A51" s="205" t="s">
        <v>341</v>
      </c>
      <c r="B51" s="212" t="s">
        <v>341</v>
      </c>
      <c r="C51" s="219" t="s">
        <v>341</v>
      </c>
      <c r="D51" s="226" t="s">
        <v>341</v>
      </c>
      <c r="E51" s="229" t="s">
        <v>341</v>
      </c>
      <c r="F51" s="232" t="s">
        <v>341</v>
      </c>
      <c r="G51" s="234" t="s">
        <v>126</v>
      </c>
      <c r="H51" s="236" t="s">
        <v>341</v>
      </c>
      <c r="I51" s="239" t="s">
        <v>137</v>
      </c>
      <c r="J51" s="247" t="s">
        <v>341</v>
      </c>
      <c r="K51" s="226" t="s">
        <v>341</v>
      </c>
      <c r="L51" s="226" t="s">
        <v>341</v>
      </c>
      <c r="M51" s="260" t="s">
        <v>341</v>
      </c>
      <c r="N51" s="263" t="s">
        <v>341</v>
      </c>
      <c r="O51" s="269" t="s">
        <v>341</v>
      </c>
      <c r="P51" s="247" t="s">
        <v>341</v>
      </c>
      <c r="Q51" s="284"/>
      <c r="R51" s="247" t="s">
        <v>341</v>
      </c>
      <c r="S51" s="287" t="s">
        <v>341</v>
      </c>
      <c r="T51" s="247" t="s">
        <v>341</v>
      </c>
      <c r="U51" s="247" t="s">
        <v>341</v>
      </c>
      <c r="V51" s="302" t="s">
        <v>341</v>
      </c>
      <c r="W51" s="309" t="s">
        <v>341</v>
      </c>
      <c r="Y51" s="315">
        <v>50</v>
      </c>
      <c r="Z51" s="318">
        <v>0.02</v>
      </c>
      <c r="AA51" s="318">
        <v>0.05</v>
      </c>
      <c r="AB51" s="318">
        <v>5.2999999999999999E-2</v>
      </c>
      <c r="AC51" s="324">
        <v>1.072E-2</v>
      </c>
      <c r="AD51" s="330" t="str">
        <f t="shared" si="5"/>
        <v/>
      </c>
      <c r="AE51" s="335" t="str">
        <f t="shared" si="6"/>
        <v/>
      </c>
      <c r="AF51" s="339"/>
      <c r="AG51" s="192">
        <v>39</v>
      </c>
      <c r="AH51" s="347" t="str">
        <f t="shared" si="0"/>
        <v/>
      </c>
      <c r="AI51" s="354" t="str">
        <f t="shared" si="7"/>
        <v/>
      </c>
      <c r="AJ51" s="357" t="str">
        <f t="shared" si="8"/>
        <v/>
      </c>
      <c r="AK51" s="360" t="str">
        <f t="shared" si="9"/>
        <v/>
      </c>
      <c r="AL51" s="347" t="str">
        <f t="shared" si="4"/>
        <v/>
      </c>
    </row>
    <row r="52" spans="1:38">
      <c r="A52" s="205" t="s">
        <v>341</v>
      </c>
      <c r="B52" s="212" t="s">
        <v>341</v>
      </c>
      <c r="C52" s="219" t="s">
        <v>341</v>
      </c>
      <c r="D52" s="226" t="s">
        <v>341</v>
      </c>
      <c r="E52" s="229" t="s">
        <v>341</v>
      </c>
      <c r="F52" s="232" t="s">
        <v>341</v>
      </c>
      <c r="G52" s="234" t="s">
        <v>126</v>
      </c>
      <c r="H52" s="236" t="s">
        <v>341</v>
      </c>
      <c r="I52" s="239" t="s">
        <v>137</v>
      </c>
      <c r="J52" s="247" t="s">
        <v>341</v>
      </c>
      <c r="K52" s="226" t="s">
        <v>341</v>
      </c>
      <c r="L52" s="226" t="s">
        <v>341</v>
      </c>
      <c r="M52" s="260" t="s">
        <v>341</v>
      </c>
      <c r="N52" s="263" t="s">
        <v>341</v>
      </c>
      <c r="O52" s="269" t="s">
        <v>341</v>
      </c>
      <c r="P52" s="247" t="s">
        <v>341</v>
      </c>
      <c r="Q52" s="284"/>
      <c r="R52" s="247" t="s">
        <v>341</v>
      </c>
      <c r="S52" s="287" t="s">
        <v>341</v>
      </c>
      <c r="T52" s="247" t="s">
        <v>341</v>
      </c>
      <c r="U52" s="247" t="s">
        <v>341</v>
      </c>
      <c r="V52" s="302" t="s">
        <v>341</v>
      </c>
      <c r="W52" s="309" t="s">
        <v>341</v>
      </c>
      <c r="X52" s="311"/>
      <c r="Y52" s="316"/>
      <c r="Z52" s="319"/>
      <c r="AA52" s="319"/>
      <c r="AB52" s="319"/>
      <c r="AC52" s="325"/>
      <c r="AD52" s="330" t="str">
        <f t="shared" si="5"/>
        <v/>
      </c>
      <c r="AE52" s="335" t="str">
        <f t="shared" si="6"/>
        <v/>
      </c>
      <c r="AG52" s="192">
        <v>40</v>
      </c>
      <c r="AH52" s="347" t="str">
        <f t="shared" si="0"/>
        <v/>
      </c>
      <c r="AI52" s="354" t="str">
        <f t="shared" si="7"/>
        <v/>
      </c>
      <c r="AJ52" s="357" t="str">
        <f t="shared" si="8"/>
        <v/>
      </c>
      <c r="AK52" s="360" t="str">
        <f t="shared" si="9"/>
        <v/>
      </c>
      <c r="AL52" s="347" t="str">
        <f t="shared" si="4"/>
        <v/>
      </c>
    </row>
    <row r="53" spans="1:38">
      <c r="A53" s="205" t="s">
        <v>341</v>
      </c>
      <c r="B53" s="212" t="s">
        <v>341</v>
      </c>
      <c r="C53" s="219" t="s">
        <v>341</v>
      </c>
      <c r="D53" s="226" t="s">
        <v>341</v>
      </c>
      <c r="E53" s="229" t="s">
        <v>341</v>
      </c>
      <c r="F53" s="232" t="s">
        <v>341</v>
      </c>
      <c r="G53" s="234" t="s">
        <v>126</v>
      </c>
      <c r="H53" s="236" t="s">
        <v>341</v>
      </c>
      <c r="I53" s="239" t="s">
        <v>137</v>
      </c>
      <c r="J53" s="247" t="s">
        <v>341</v>
      </c>
      <c r="K53" s="226" t="s">
        <v>341</v>
      </c>
      <c r="L53" s="226" t="s">
        <v>341</v>
      </c>
      <c r="M53" s="260" t="s">
        <v>341</v>
      </c>
      <c r="N53" s="263" t="s">
        <v>341</v>
      </c>
      <c r="O53" s="269" t="s">
        <v>341</v>
      </c>
      <c r="P53" s="247" t="s">
        <v>341</v>
      </c>
      <c r="Q53" s="284"/>
      <c r="R53" s="247" t="s">
        <v>341</v>
      </c>
      <c r="S53" s="287" t="s">
        <v>341</v>
      </c>
      <c r="T53" s="247" t="s">
        <v>341</v>
      </c>
      <c r="U53" s="247" t="s">
        <v>341</v>
      </c>
      <c r="V53" s="302" t="s">
        <v>341</v>
      </c>
      <c r="W53" s="309" t="s">
        <v>341</v>
      </c>
      <c r="X53" s="311"/>
      <c r="Y53" s="194"/>
      <c r="Z53" s="320"/>
      <c r="AA53" s="320"/>
      <c r="AB53" s="320"/>
      <c r="AC53" s="326"/>
      <c r="AD53" s="330" t="str">
        <f t="shared" si="5"/>
        <v/>
      </c>
      <c r="AE53" s="335" t="str">
        <f t="shared" si="6"/>
        <v/>
      </c>
      <c r="AG53" s="192">
        <v>41</v>
      </c>
      <c r="AH53" s="347" t="str">
        <f t="shared" si="0"/>
        <v/>
      </c>
      <c r="AI53" s="354" t="str">
        <f t="shared" si="7"/>
        <v/>
      </c>
      <c r="AJ53" s="357" t="str">
        <f t="shared" si="8"/>
        <v/>
      </c>
      <c r="AK53" s="360" t="str">
        <f t="shared" si="9"/>
        <v/>
      </c>
      <c r="AL53" s="347" t="str">
        <f t="shared" si="4"/>
        <v/>
      </c>
    </row>
    <row r="54" spans="1:38">
      <c r="A54" s="205" t="s">
        <v>341</v>
      </c>
      <c r="B54" s="212" t="s">
        <v>341</v>
      </c>
      <c r="C54" s="219" t="s">
        <v>341</v>
      </c>
      <c r="D54" s="226" t="s">
        <v>341</v>
      </c>
      <c r="E54" s="229" t="s">
        <v>341</v>
      </c>
      <c r="F54" s="232" t="s">
        <v>341</v>
      </c>
      <c r="G54" s="234" t="s">
        <v>126</v>
      </c>
      <c r="H54" s="236" t="s">
        <v>341</v>
      </c>
      <c r="I54" s="239" t="s">
        <v>137</v>
      </c>
      <c r="J54" s="247" t="s">
        <v>341</v>
      </c>
      <c r="K54" s="226" t="s">
        <v>341</v>
      </c>
      <c r="L54" s="226" t="s">
        <v>341</v>
      </c>
      <c r="M54" s="260" t="s">
        <v>341</v>
      </c>
      <c r="N54" s="263" t="s">
        <v>341</v>
      </c>
      <c r="O54" s="269" t="s">
        <v>341</v>
      </c>
      <c r="P54" s="247" t="s">
        <v>341</v>
      </c>
      <c r="Q54" s="284"/>
      <c r="R54" s="247" t="s">
        <v>341</v>
      </c>
      <c r="S54" s="287" t="s">
        <v>341</v>
      </c>
      <c r="T54" s="247" t="s">
        <v>341</v>
      </c>
      <c r="U54" s="247" t="s">
        <v>341</v>
      </c>
      <c r="V54" s="302" t="s">
        <v>341</v>
      </c>
      <c r="W54" s="309" t="s">
        <v>341</v>
      </c>
      <c r="X54" s="311"/>
      <c r="Y54" s="194"/>
      <c r="Z54" s="320"/>
      <c r="AA54" s="320"/>
      <c r="AB54" s="320"/>
      <c r="AC54" s="326"/>
      <c r="AD54" s="330" t="str">
        <f t="shared" si="5"/>
        <v/>
      </c>
      <c r="AE54" s="335" t="str">
        <f t="shared" si="6"/>
        <v/>
      </c>
      <c r="AG54" s="192">
        <v>42</v>
      </c>
      <c r="AH54" s="347" t="str">
        <f t="shared" si="0"/>
        <v/>
      </c>
      <c r="AI54" s="354" t="str">
        <f t="shared" si="7"/>
        <v/>
      </c>
      <c r="AJ54" s="357" t="str">
        <f t="shared" si="8"/>
        <v/>
      </c>
      <c r="AK54" s="360" t="str">
        <f t="shared" si="9"/>
        <v/>
      </c>
      <c r="AL54" s="347" t="str">
        <f t="shared" si="4"/>
        <v/>
      </c>
    </row>
    <row r="55" spans="1:38">
      <c r="A55" s="205" t="s">
        <v>341</v>
      </c>
      <c r="B55" s="212" t="s">
        <v>341</v>
      </c>
      <c r="C55" s="219" t="s">
        <v>341</v>
      </c>
      <c r="D55" s="226" t="s">
        <v>341</v>
      </c>
      <c r="E55" s="229" t="s">
        <v>341</v>
      </c>
      <c r="F55" s="232" t="s">
        <v>341</v>
      </c>
      <c r="G55" s="234" t="s">
        <v>126</v>
      </c>
      <c r="H55" s="236" t="s">
        <v>341</v>
      </c>
      <c r="I55" s="239" t="s">
        <v>137</v>
      </c>
      <c r="J55" s="247" t="s">
        <v>341</v>
      </c>
      <c r="K55" s="226" t="s">
        <v>341</v>
      </c>
      <c r="L55" s="226" t="s">
        <v>341</v>
      </c>
      <c r="M55" s="260" t="s">
        <v>341</v>
      </c>
      <c r="N55" s="263" t="s">
        <v>341</v>
      </c>
      <c r="O55" s="269" t="s">
        <v>341</v>
      </c>
      <c r="P55" s="247" t="s">
        <v>341</v>
      </c>
      <c r="Q55" s="284"/>
      <c r="R55" s="247" t="s">
        <v>341</v>
      </c>
      <c r="S55" s="287" t="s">
        <v>341</v>
      </c>
      <c r="T55" s="247" t="s">
        <v>341</v>
      </c>
      <c r="U55" s="247" t="s">
        <v>341</v>
      </c>
      <c r="V55" s="302" t="s">
        <v>341</v>
      </c>
      <c r="W55" s="309" t="s">
        <v>341</v>
      </c>
      <c r="X55" s="190"/>
      <c r="Y55" s="194"/>
      <c r="Z55" s="320"/>
      <c r="AA55" s="320"/>
      <c r="AB55" s="320"/>
      <c r="AC55" s="326"/>
      <c r="AD55" s="330" t="str">
        <f t="shared" si="5"/>
        <v/>
      </c>
      <c r="AE55" s="335" t="str">
        <f t="shared" si="6"/>
        <v/>
      </c>
      <c r="AG55" s="192">
        <v>43</v>
      </c>
      <c r="AH55" s="347" t="str">
        <f t="shared" si="0"/>
        <v/>
      </c>
      <c r="AI55" s="354" t="str">
        <f t="shared" si="7"/>
        <v/>
      </c>
      <c r="AJ55" s="357" t="str">
        <f t="shared" si="8"/>
        <v/>
      </c>
      <c r="AK55" s="360" t="str">
        <f t="shared" si="9"/>
        <v/>
      </c>
      <c r="AL55" s="347" t="str">
        <f t="shared" si="4"/>
        <v/>
      </c>
    </row>
    <row r="56" spans="1:38">
      <c r="A56" s="205" t="s">
        <v>341</v>
      </c>
      <c r="B56" s="212" t="s">
        <v>341</v>
      </c>
      <c r="C56" s="219" t="s">
        <v>341</v>
      </c>
      <c r="D56" s="226" t="s">
        <v>341</v>
      </c>
      <c r="E56" s="229" t="s">
        <v>341</v>
      </c>
      <c r="F56" s="232" t="s">
        <v>341</v>
      </c>
      <c r="G56" s="234" t="s">
        <v>126</v>
      </c>
      <c r="H56" s="236" t="s">
        <v>341</v>
      </c>
      <c r="I56" s="239" t="s">
        <v>137</v>
      </c>
      <c r="J56" s="247" t="s">
        <v>341</v>
      </c>
      <c r="K56" s="226" t="s">
        <v>341</v>
      </c>
      <c r="L56" s="226" t="s">
        <v>341</v>
      </c>
      <c r="M56" s="260" t="s">
        <v>341</v>
      </c>
      <c r="N56" s="263" t="s">
        <v>341</v>
      </c>
      <c r="O56" s="269" t="s">
        <v>341</v>
      </c>
      <c r="P56" s="247" t="s">
        <v>341</v>
      </c>
      <c r="Q56" s="284"/>
      <c r="R56" s="247" t="s">
        <v>341</v>
      </c>
      <c r="S56" s="287" t="s">
        <v>341</v>
      </c>
      <c r="T56" s="247" t="s">
        <v>341</v>
      </c>
      <c r="U56" s="247" t="s">
        <v>341</v>
      </c>
      <c r="V56" s="302" t="s">
        <v>341</v>
      </c>
      <c r="W56" s="309" t="s">
        <v>341</v>
      </c>
      <c r="X56" s="190"/>
      <c r="Y56" s="194"/>
      <c r="Z56" s="320"/>
      <c r="AA56" s="320"/>
      <c r="AB56" s="320"/>
      <c r="AC56" s="326"/>
      <c r="AD56" s="330" t="str">
        <f t="shared" si="5"/>
        <v/>
      </c>
      <c r="AE56" s="335" t="str">
        <f t="shared" si="6"/>
        <v/>
      </c>
      <c r="AG56" s="192">
        <v>44</v>
      </c>
      <c r="AH56" s="347" t="str">
        <f t="shared" si="0"/>
        <v/>
      </c>
      <c r="AI56" s="354" t="str">
        <f t="shared" si="7"/>
        <v/>
      </c>
      <c r="AJ56" s="357" t="str">
        <f t="shared" si="8"/>
        <v/>
      </c>
      <c r="AK56" s="360" t="str">
        <f t="shared" si="9"/>
        <v/>
      </c>
      <c r="AL56" s="347" t="str">
        <f t="shared" si="4"/>
        <v/>
      </c>
    </row>
    <row r="57" spans="1:38">
      <c r="A57" s="205" t="s">
        <v>341</v>
      </c>
      <c r="B57" s="212" t="s">
        <v>341</v>
      </c>
      <c r="C57" s="219" t="s">
        <v>341</v>
      </c>
      <c r="D57" s="226" t="s">
        <v>341</v>
      </c>
      <c r="E57" s="229" t="s">
        <v>341</v>
      </c>
      <c r="F57" s="232" t="s">
        <v>341</v>
      </c>
      <c r="G57" s="234" t="s">
        <v>126</v>
      </c>
      <c r="H57" s="236" t="s">
        <v>341</v>
      </c>
      <c r="I57" s="239" t="s">
        <v>137</v>
      </c>
      <c r="J57" s="247" t="s">
        <v>341</v>
      </c>
      <c r="K57" s="226" t="s">
        <v>341</v>
      </c>
      <c r="L57" s="226" t="s">
        <v>341</v>
      </c>
      <c r="M57" s="260" t="s">
        <v>341</v>
      </c>
      <c r="N57" s="263" t="s">
        <v>341</v>
      </c>
      <c r="O57" s="269" t="s">
        <v>341</v>
      </c>
      <c r="P57" s="247" t="s">
        <v>341</v>
      </c>
      <c r="Q57" s="284"/>
      <c r="R57" s="247" t="s">
        <v>341</v>
      </c>
      <c r="S57" s="287" t="s">
        <v>341</v>
      </c>
      <c r="T57" s="247" t="s">
        <v>341</v>
      </c>
      <c r="U57" s="247" t="s">
        <v>341</v>
      </c>
      <c r="V57" s="302" t="s">
        <v>341</v>
      </c>
      <c r="W57" s="309" t="s">
        <v>341</v>
      </c>
      <c r="X57" s="190"/>
      <c r="Y57" s="194"/>
      <c r="Z57" s="320"/>
      <c r="AA57" s="320"/>
      <c r="AB57" s="320"/>
      <c r="AC57" s="326"/>
      <c r="AD57" s="330" t="str">
        <f t="shared" si="5"/>
        <v/>
      </c>
      <c r="AE57" s="335" t="str">
        <f t="shared" si="6"/>
        <v/>
      </c>
      <c r="AG57" s="192">
        <v>45</v>
      </c>
      <c r="AH57" s="347" t="str">
        <f t="shared" si="0"/>
        <v/>
      </c>
      <c r="AI57" s="354" t="str">
        <f t="shared" si="7"/>
        <v/>
      </c>
      <c r="AJ57" s="357" t="str">
        <f t="shared" si="8"/>
        <v/>
      </c>
      <c r="AK57" s="360" t="str">
        <f t="shared" si="9"/>
        <v/>
      </c>
      <c r="AL57" s="347" t="str">
        <f t="shared" si="4"/>
        <v/>
      </c>
    </row>
    <row r="58" spans="1:38">
      <c r="A58" s="205" t="s">
        <v>341</v>
      </c>
      <c r="B58" s="212" t="s">
        <v>341</v>
      </c>
      <c r="C58" s="219" t="s">
        <v>341</v>
      </c>
      <c r="D58" s="226" t="s">
        <v>341</v>
      </c>
      <c r="E58" s="229" t="s">
        <v>341</v>
      </c>
      <c r="F58" s="232" t="s">
        <v>341</v>
      </c>
      <c r="G58" s="234" t="s">
        <v>126</v>
      </c>
      <c r="H58" s="236" t="s">
        <v>341</v>
      </c>
      <c r="I58" s="239" t="s">
        <v>137</v>
      </c>
      <c r="J58" s="247" t="s">
        <v>341</v>
      </c>
      <c r="K58" s="226" t="s">
        <v>341</v>
      </c>
      <c r="L58" s="226" t="s">
        <v>341</v>
      </c>
      <c r="M58" s="260" t="s">
        <v>341</v>
      </c>
      <c r="N58" s="263" t="s">
        <v>341</v>
      </c>
      <c r="O58" s="269" t="s">
        <v>341</v>
      </c>
      <c r="P58" s="247" t="s">
        <v>341</v>
      </c>
      <c r="Q58" s="284"/>
      <c r="R58" s="247" t="s">
        <v>341</v>
      </c>
      <c r="S58" s="287" t="s">
        <v>341</v>
      </c>
      <c r="T58" s="247" t="s">
        <v>341</v>
      </c>
      <c r="U58" s="247" t="s">
        <v>341</v>
      </c>
      <c r="V58" s="302" t="s">
        <v>341</v>
      </c>
      <c r="W58" s="309" t="s">
        <v>341</v>
      </c>
      <c r="X58" s="190"/>
      <c r="Y58" s="194"/>
      <c r="Z58" s="320"/>
      <c r="AA58" s="320"/>
      <c r="AB58" s="320"/>
      <c r="AC58" s="326"/>
      <c r="AD58" s="330" t="str">
        <f t="shared" si="5"/>
        <v/>
      </c>
      <c r="AE58" s="335" t="str">
        <f t="shared" si="6"/>
        <v/>
      </c>
      <c r="AG58" s="192">
        <v>46</v>
      </c>
      <c r="AH58" s="347" t="str">
        <f t="shared" si="0"/>
        <v/>
      </c>
      <c r="AI58" s="354" t="str">
        <f t="shared" si="7"/>
        <v/>
      </c>
      <c r="AJ58" s="357" t="str">
        <f t="shared" si="8"/>
        <v/>
      </c>
      <c r="AK58" s="360" t="str">
        <f t="shared" si="9"/>
        <v/>
      </c>
      <c r="AL58" s="347" t="str">
        <f t="shared" si="4"/>
        <v/>
      </c>
    </row>
    <row r="59" spans="1:38">
      <c r="A59" s="205" t="s">
        <v>341</v>
      </c>
      <c r="B59" s="212" t="s">
        <v>341</v>
      </c>
      <c r="C59" s="219" t="s">
        <v>341</v>
      </c>
      <c r="D59" s="226" t="s">
        <v>341</v>
      </c>
      <c r="E59" s="229" t="s">
        <v>341</v>
      </c>
      <c r="F59" s="232" t="s">
        <v>341</v>
      </c>
      <c r="G59" s="234" t="s">
        <v>126</v>
      </c>
      <c r="H59" s="236" t="s">
        <v>341</v>
      </c>
      <c r="I59" s="239" t="s">
        <v>137</v>
      </c>
      <c r="J59" s="247" t="s">
        <v>341</v>
      </c>
      <c r="K59" s="226" t="s">
        <v>341</v>
      </c>
      <c r="L59" s="226" t="s">
        <v>341</v>
      </c>
      <c r="M59" s="260" t="s">
        <v>341</v>
      </c>
      <c r="N59" s="263" t="s">
        <v>341</v>
      </c>
      <c r="O59" s="269" t="s">
        <v>341</v>
      </c>
      <c r="P59" s="247" t="s">
        <v>341</v>
      </c>
      <c r="Q59" s="284"/>
      <c r="R59" s="247" t="s">
        <v>341</v>
      </c>
      <c r="S59" s="287" t="s">
        <v>341</v>
      </c>
      <c r="T59" s="247" t="s">
        <v>341</v>
      </c>
      <c r="U59" s="247" t="s">
        <v>341</v>
      </c>
      <c r="V59" s="302" t="s">
        <v>341</v>
      </c>
      <c r="W59" s="309" t="s">
        <v>341</v>
      </c>
      <c r="X59" s="190"/>
      <c r="Y59" s="194"/>
      <c r="Z59" s="320"/>
      <c r="AA59" s="320"/>
      <c r="AB59" s="320"/>
      <c r="AC59" s="326"/>
      <c r="AD59" s="330" t="str">
        <f t="shared" si="5"/>
        <v/>
      </c>
      <c r="AE59" s="335" t="str">
        <f t="shared" si="6"/>
        <v/>
      </c>
      <c r="AG59" s="192">
        <v>47</v>
      </c>
      <c r="AH59" s="347" t="str">
        <f t="shared" si="0"/>
        <v/>
      </c>
      <c r="AI59" s="354" t="str">
        <f t="shared" si="7"/>
        <v/>
      </c>
      <c r="AJ59" s="357" t="str">
        <f t="shared" si="8"/>
        <v/>
      </c>
      <c r="AK59" s="360" t="str">
        <f t="shared" si="9"/>
        <v/>
      </c>
      <c r="AL59" s="347" t="str">
        <f t="shared" si="4"/>
        <v/>
      </c>
    </row>
    <row r="60" spans="1:38">
      <c r="A60" s="205" t="s">
        <v>341</v>
      </c>
      <c r="B60" s="212" t="s">
        <v>341</v>
      </c>
      <c r="C60" s="219" t="s">
        <v>341</v>
      </c>
      <c r="D60" s="226" t="s">
        <v>341</v>
      </c>
      <c r="E60" s="229" t="s">
        <v>341</v>
      </c>
      <c r="F60" s="232" t="s">
        <v>341</v>
      </c>
      <c r="G60" s="234" t="s">
        <v>126</v>
      </c>
      <c r="H60" s="236" t="s">
        <v>341</v>
      </c>
      <c r="I60" s="239" t="s">
        <v>137</v>
      </c>
      <c r="J60" s="247" t="s">
        <v>341</v>
      </c>
      <c r="K60" s="226" t="s">
        <v>341</v>
      </c>
      <c r="L60" s="226" t="s">
        <v>341</v>
      </c>
      <c r="M60" s="260" t="s">
        <v>341</v>
      </c>
      <c r="N60" s="263" t="s">
        <v>341</v>
      </c>
      <c r="O60" s="269" t="s">
        <v>341</v>
      </c>
      <c r="P60" s="247" t="s">
        <v>341</v>
      </c>
      <c r="Q60" s="284"/>
      <c r="R60" s="247" t="s">
        <v>341</v>
      </c>
      <c r="S60" s="287" t="s">
        <v>341</v>
      </c>
      <c r="T60" s="247" t="s">
        <v>341</v>
      </c>
      <c r="U60" s="247" t="s">
        <v>341</v>
      </c>
      <c r="V60" s="302" t="s">
        <v>341</v>
      </c>
      <c r="W60" s="309" t="s">
        <v>341</v>
      </c>
      <c r="X60" s="190"/>
      <c r="Y60" s="194"/>
      <c r="Z60" s="320"/>
      <c r="AA60" s="320"/>
      <c r="AB60" s="320"/>
      <c r="AC60" s="326"/>
      <c r="AD60" s="330" t="str">
        <f t="shared" si="5"/>
        <v/>
      </c>
      <c r="AE60" s="335" t="str">
        <f t="shared" si="6"/>
        <v/>
      </c>
      <c r="AG60" s="192">
        <v>48</v>
      </c>
      <c r="AH60" s="347" t="str">
        <f t="shared" si="0"/>
        <v/>
      </c>
      <c r="AI60" s="354" t="str">
        <f t="shared" si="7"/>
        <v/>
      </c>
      <c r="AJ60" s="357" t="str">
        <f t="shared" si="8"/>
        <v/>
      </c>
      <c r="AK60" s="360" t="str">
        <f t="shared" si="9"/>
        <v/>
      </c>
      <c r="AL60" s="347" t="str">
        <f t="shared" si="4"/>
        <v/>
      </c>
    </row>
    <row r="61" spans="1:38">
      <c r="A61" s="205" t="s">
        <v>341</v>
      </c>
      <c r="B61" s="212" t="s">
        <v>341</v>
      </c>
      <c r="C61" s="219" t="s">
        <v>341</v>
      </c>
      <c r="D61" s="226" t="s">
        <v>341</v>
      </c>
      <c r="E61" s="229" t="s">
        <v>341</v>
      </c>
      <c r="F61" s="232" t="s">
        <v>341</v>
      </c>
      <c r="G61" s="234" t="s">
        <v>126</v>
      </c>
      <c r="H61" s="236" t="s">
        <v>341</v>
      </c>
      <c r="I61" s="239" t="s">
        <v>137</v>
      </c>
      <c r="J61" s="247" t="s">
        <v>341</v>
      </c>
      <c r="K61" s="226" t="s">
        <v>341</v>
      </c>
      <c r="L61" s="226" t="s">
        <v>341</v>
      </c>
      <c r="M61" s="260" t="s">
        <v>341</v>
      </c>
      <c r="N61" s="263" t="s">
        <v>341</v>
      </c>
      <c r="O61" s="269" t="s">
        <v>341</v>
      </c>
      <c r="P61" s="247" t="s">
        <v>341</v>
      </c>
      <c r="Q61" s="284"/>
      <c r="R61" s="247" t="s">
        <v>341</v>
      </c>
      <c r="S61" s="287" t="s">
        <v>341</v>
      </c>
      <c r="T61" s="247" t="s">
        <v>341</v>
      </c>
      <c r="U61" s="247" t="s">
        <v>341</v>
      </c>
      <c r="V61" s="302" t="s">
        <v>341</v>
      </c>
      <c r="W61" s="309" t="s">
        <v>341</v>
      </c>
      <c r="X61" s="190"/>
      <c r="Y61" s="194"/>
      <c r="Z61" s="320"/>
      <c r="AA61" s="320"/>
      <c r="AB61" s="320"/>
      <c r="AC61" s="326"/>
      <c r="AD61" s="330" t="str">
        <f t="shared" si="5"/>
        <v/>
      </c>
      <c r="AE61" s="335" t="str">
        <f t="shared" si="6"/>
        <v/>
      </c>
      <c r="AG61" s="192">
        <v>49</v>
      </c>
      <c r="AH61" s="347" t="str">
        <f t="shared" si="0"/>
        <v/>
      </c>
      <c r="AI61" s="354" t="str">
        <f t="shared" si="7"/>
        <v/>
      </c>
      <c r="AJ61" s="357" t="str">
        <f t="shared" si="8"/>
        <v/>
      </c>
      <c r="AK61" s="360" t="str">
        <f t="shared" si="9"/>
        <v/>
      </c>
      <c r="AL61" s="347" t="str">
        <f t="shared" si="4"/>
        <v/>
      </c>
    </row>
    <row r="62" spans="1:38">
      <c r="A62" s="205" t="s">
        <v>341</v>
      </c>
      <c r="B62" s="212" t="s">
        <v>341</v>
      </c>
      <c r="C62" s="219" t="s">
        <v>341</v>
      </c>
      <c r="D62" s="226" t="s">
        <v>341</v>
      </c>
      <c r="E62" s="229" t="s">
        <v>341</v>
      </c>
      <c r="F62" s="232" t="s">
        <v>341</v>
      </c>
      <c r="G62" s="234" t="s">
        <v>126</v>
      </c>
      <c r="H62" s="236" t="s">
        <v>341</v>
      </c>
      <c r="I62" s="239" t="s">
        <v>137</v>
      </c>
      <c r="J62" s="247" t="s">
        <v>341</v>
      </c>
      <c r="K62" s="226" t="s">
        <v>341</v>
      </c>
      <c r="L62" s="226" t="s">
        <v>341</v>
      </c>
      <c r="M62" s="260" t="s">
        <v>341</v>
      </c>
      <c r="N62" s="263" t="s">
        <v>341</v>
      </c>
      <c r="O62" s="269" t="s">
        <v>341</v>
      </c>
      <c r="P62" s="247" t="s">
        <v>341</v>
      </c>
      <c r="Q62" s="284"/>
      <c r="R62" s="247" t="s">
        <v>341</v>
      </c>
      <c r="S62" s="287" t="s">
        <v>341</v>
      </c>
      <c r="T62" s="247" t="s">
        <v>341</v>
      </c>
      <c r="U62" s="247" t="s">
        <v>341</v>
      </c>
      <c r="V62" s="302" t="s">
        <v>341</v>
      </c>
      <c r="W62" s="309" t="s">
        <v>341</v>
      </c>
      <c r="X62" s="190"/>
      <c r="Y62" s="194"/>
      <c r="Z62" s="320"/>
      <c r="AA62" s="320"/>
      <c r="AB62" s="320"/>
      <c r="AC62" s="326"/>
      <c r="AD62" s="330" t="str">
        <f t="shared" si="5"/>
        <v/>
      </c>
      <c r="AE62" s="335" t="str">
        <f t="shared" si="6"/>
        <v/>
      </c>
      <c r="AG62" s="192">
        <v>50</v>
      </c>
      <c r="AH62" s="347" t="str">
        <f t="shared" si="0"/>
        <v/>
      </c>
      <c r="AI62" s="354" t="str">
        <f t="shared" si="7"/>
        <v/>
      </c>
      <c r="AJ62" s="357" t="str">
        <f t="shared" si="8"/>
        <v/>
      </c>
      <c r="AK62" s="360" t="str">
        <f t="shared" si="9"/>
        <v/>
      </c>
      <c r="AL62" s="347" t="str">
        <f t="shared" si="4"/>
        <v/>
      </c>
    </row>
    <row r="63" spans="1:38">
      <c r="A63" s="205" t="s">
        <v>341</v>
      </c>
      <c r="B63" s="212" t="s">
        <v>341</v>
      </c>
      <c r="C63" s="219" t="s">
        <v>341</v>
      </c>
      <c r="D63" s="226" t="s">
        <v>341</v>
      </c>
      <c r="E63" s="229" t="s">
        <v>341</v>
      </c>
      <c r="F63" s="232" t="s">
        <v>341</v>
      </c>
      <c r="G63" s="234" t="s">
        <v>126</v>
      </c>
      <c r="H63" s="236" t="s">
        <v>341</v>
      </c>
      <c r="I63" s="239" t="s">
        <v>137</v>
      </c>
      <c r="J63" s="247" t="s">
        <v>341</v>
      </c>
      <c r="K63" s="226" t="s">
        <v>341</v>
      </c>
      <c r="L63" s="226" t="s">
        <v>341</v>
      </c>
      <c r="M63" s="260" t="s">
        <v>341</v>
      </c>
      <c r="N63" s="263" t="s">
        <v>341</v>
      </c>
      <c r="O63" s="269" t="s">
        <v>341</v>
      </c>
      <c r="P63" s="247" t="s">
        <v>341</v>
      </c>
      <c r="Q63" s="284"/>
      <c r="R63" s="247" t="s">
        <v>341</v>
      </c>
      <c r="S63" s="287" t="s">
        <v>341</v>
      </c>
      <c r="T63" s="247" t="s">
        <v>341</v>
      </c>
      <c r="U63" s="247" t="s">
        <v>341</v>
      </c>
      <c r="V63" s="302" t="s">
        <v>341</v>
      </c>
      <c r="W63" s="309" t="s">
        <v>341</v>
      </c>
      <c r="X63" s="190"/>
      <c r="Y63" s="194"/>
      <c r="Z63" s="320"/>
      <c r="AA63" s="320"/>
      <c r="AB63" s="320"/>
      <c r="AC63" s="326"/>
      <c r="AD63" s="330" t="str">
        <f t="shared" si="5"/>
        <v/>
      </c>
      <c r="AE63" s="335" t="str">
        <f t="shared" si="6"/>
        <v/>
      </c>
      <c r="AG63" s="192">
        <v>51</v>
      </c>
      <c r="AH63" s="347" t="str">
        <f t="shared" si="0"/>
        <v/>
      </c>
      <c r="AI63" s="354" t="str">
        <f t="shared" si="7"/>
        <v/>
      </c>
      <c r="AJ63" s="357" t="str">
        <f t="shared" si="8"/>
        <v/>
      </c>
      <c r="AK63" s="360" t="str">
        <f t="shared" si="9"/>
        <v/>
      </c>
      <c r="AL63" s="347" t="str">
        <f t="shared" si="4"/>
        <v/>
      </c>
    </row>
    <row r="64" spans="1:38">
      <c r="A64" s="205" t="s">
        <v>341</v>
      </c>
      <c r="B64" s="212" t="s">
        <v>341</v>
      </c>
      <c r="C64" s="219" t="s">
        <v>341</v>
      </c>
      <c r="D64" s="226" t="s">
        <v>341</v>
      </c>
      <c r="E64" s="229" t="s">
        <v>341</v>
      </c>
      <c r="F64" s="232" t="s">
        <v>341</v>
      </c>
      <c r="G64" s="234" t="s">
        <v>126</v>
      </c>
      <c r="H64" s="236" t="s">
        <v>341</v>
      </c>
      <c r="I64" s="239" t="s">
        <v>137</v>
      </c>
      <c r="J64" s="247" t="s">
        <v>341</v>
      </c>
      <c r="K64" s="226" t="s">
        <v>341</v>
      </c>
      <c r="L64" s="226" t="s">
        <v>341</v>
      </c>
      <c r="M64" s="260" t="s">
        <v>341</v>
      </c>
      <c r="N64" s="263" t="s">
        <v>341</v>
      </c>
      <c r="O64" s="269" t="s">
        <v>341</v>
      </c>
      <c r="P64" s="247" t="s">
        <v>341</v>
      </c>
      <c r="Q64" s="284"/>
      <c r="R64" s="247" t="s">
        <v>341</v>
      </c>
      <c r="S64" s="287" t="s">
        <v>341</v>
      </c>
      <c r="T64" s="247" t="s">
        <v>341</v>
      </c>
      <c r="U64" s="247" t="s">
        <v>341</v>
      </c>
      <c r="V64" s="302" t="s">
        <v>341</v>
      </c>
      <c r="W64" s="309" t="s">
        <v>341</v>
      </c>
      <c r="X64" s="190"/>
      <c r="Y64" s="194"/>
      <c r="Z64" s="320"/>
      <c r="AA64" s="320"/>
      <c r="AB64" s="320"/>
      <c r="AC64" s="326"/>
      <c r="AD64" s="330" t="str">
        <f t="shared" si="5"/>
        <v/>
      </c>
      <c r="AE64" s="335" t="str">
        <f t="shared" si="6"/>
        <v/>
      </c>
      <c r="AG64" s="192">
        <v>52</v>
      </c>
      <c r="AH64" s="347" t="str">
        <f t="shared" si="0"/>
        <v/>
      </c>
      <c r="AI64" s="354" t="str">
        <f t="shared" si="7"/>
        <v/>
      </c>
      <c r="AJ64" s="357" t="str">
        <f t="shared" si="8"/>
        <v/>
      </c>
      <c r="AK64" s="360" t="str">
        <f t="shared" si="9"/>
        <v/>
      </c>
      <c r="AL64" s="347" t="str">
        <f t="shared" si="4"/>
        <v/>
      </c>
    </row>
    <row r="65" spans="1:38">
      <c r="A65" s="205" t="s">
        <v>341</v>
      </c>
      <c r="B65" s="212" t="s">
        <v>341</v>
      </c>
      <c r="C65" s="219" t="s">
        <v>341</v>
      </c>
      <c r="D65" s="226" t="s">
        <v>341</v>
      </c>
      <c r="E65" s="229" t="s">
        <v>341</v>
      </c>
      <c r="F65" s="232" t="s">
        <v>341</v>
      </c>
      <c r="G65" s="234" t="s">
        <v>126</v>
      </c>
      <c r="H65" s="236" t="s">
        <v>341</v>
      </c>
      <c r="I65" s="239" t="s">
        <v>137</v>
      </c>
      <c r="J65" s="247" t="s">
        <v>341</v>
      </c>
      <c r="K65" s="226" t="s">
        <v>341</v>
      </c>
      <c r="L65" s="226" t="s">
        <v>341</v>
      </c>
      <c r="M65" s="260" t="s">
        <v>341</v>
      </c>
      <c r="N65" s="263" t="s">
        <v>341</v>
      </c>
      <c r="O65" s="269" t="s">
        <v>341</v>
      </c>
      <c r="P65" s="247" t="s">
        <v>341</v>
      </c>
      <c r="Q65" s="284"/>
      <c r="R65" s="247" t="s">
        <v>341</v>
      </c>
      <c r="S65" s="287" t="s">
        <v>341</v>
      </c>
      <c r="T65" s="247" t="s">
        <v>341</v>
      </c>
      <c r="U65" s="247" t="s">
        <v>341</v>
      </c>
      <c r="V65" s="302" t="s">
        <v>341</v>
      </c>
      <c r="W65" s="309" t="s">
        <v>341</v>
      </c>
      <c r="X65" s="190"/>
      <c r="Y65" s="194"/>
      <c r="Z65" s="320"/>
      <c r="AA65" s="320"/>
      <c r="AB65" s="320"/>
      <c r="AC65" s="326"/>
      <c r="AD65" s="330" t="str">
        <f t="shared" si="5"/>
        <v/>
      </c>
      <c r="AE65" s="335" t="str">
        <f t="shared" si="6"/>
        <v/>
      </c>
      <c r="AG65" s="192">
        <v>53</v>
      </c>
      <c r="AH65" s="347" t="str">
        <f t="shared" si="0"/>
        <v/>
      </c>
      <c r="AI65" s="354" t="str">
        <f t="shared" si="7"/>
        <v/>
      </c>
      <c r="AJ65" s="357" t="str">
        <f t="shared" si="8"/>
        <v/>
      </c>
      <c r="AK65" s="360" t="str">
        <f t="shared" si="9"/>
        <v/>
      </c>
      <c r="AL65" s="347" t="str">
        <f t="shared" si="4"/>
        <v/>
      </c>
    </row>
    <row r="66" spans="1:38">
      <c r="A66" s="205" t="s">
        <v>341</v>
      </c>
      <c r="B66" s="212" t="s">
        <v>341</v>
      </c>
      <c r="C66" s="219" t="s">
        <v>341</v>
      </c>
      <c r="D66" s="226" t="s">
        <v>341</v>
      </c>
      <c r="E66" s="229" t="s">
        <v>341</v>
      </c>
      <c r="F66" s="232" t="s">
        <v>341</v>
      </c>
      <c r="G66" s="234" t="s">
        <v>126</v>
      </c>
      <c r="H66" s="236" t="s">
        <v>341</v>
      </c>
      <c r="I66" s="239" t="s">
        <v>137</v>
      </c>
      <c r="J66" s="247" t="s">
        <v>341</v>
      </c>
      <c r="K66" s="226" t="s">
        <v>341</v>
      </c>
      <c r="L66" s="226" t="s">
        <v>341</v>
      </c>
      <c r="M66" s="260" t="s">
        <v>341</v>
      </c>
      <c r="N66" s="263" t="s">
        <v>341</v>
      </c>
      <c r="O66" s="269" t="s">
        <v>341</v>
      </c>
      <c r="P66" s="247" t="s">
        <v>341</v>
      </c>
      <c r="Q66" s="284"/>
      <c r="R66" s="247" t="s">
        <v>341</v>
      </c>
      <c r="S66" s="287" t="s">
        <v>341</v>
      </c>
      <c r="T66" s="247" t="s">
        <v>341</v>
      </c>
      <c r="U66" s="247" t="s">
        <v>341</v>
      </c>
      <c r="V66" s="302" t="s">
        <v>341</v>
      </c>
      <c r="W66" s="309" t="s">
        <v>341</v>
      </c>
      <c r="X66" s="190"/>
      <c r="Y66" s="194"/>
      <c r="Z66" s="320"/>
      <c r="AA66" s="320"/>
      <c r="AB66" s="320"/>
      <c r="AC66" s="326"/>
      <c r="AD66" s="330" t="str">
        <f t="shared" si="5"/>
        <v/>
      </c>
      <c r="AE66" s="335" t="str">
        <f t="shared" si="6"/>
        <v/>
      </c>
      <c r="AG66" s="192">
        <v>54</v>
      </c>
      <c r="AH66" s="347" t="str">
        <f t="shared" si="0"/>
        <v/>
      </c>
      <c r="AI66" s="354" t="str">
        <f t="shared" si="7"/>
        <v/>
      </c>
      <c r="AJ66" s="357" t="str">
        <f t="shared" si="8"/>
        <v/>
      </c>
      <c r="AK66" s="360" t="str">
        <f t="shared" si="9"/>
        <v/>
      </c>
      <c r="AL66" s="347" t="str">
        <f t="shared" si="4"/>
        <v/>
      </c>
    </row>
    <row r="67" spans="1:38">
      <c r="A67" s="205" t="s">
        <v>341</v>
      </c>
      <c r="B67" s="212" t="s">
        <v>341</v>
      </c>
      <c r="C67" s="219" t="s">
        <v>341</v>
      </c>
      <c r="D67" s="226" t="s">
        <v>341</v>
      </c>
      <c r="E67" s="229" t="s">
        <v>341</v>
      </c>
      <c r="F67" s="232" t="s">
        <v>341</v>
      </c>
      <c r="G67" s="234" t="s">
        <v>126</v>
      </c>
      <c r="H67" s="236" t="s">
        <v>341</v>
      </c>
      <c r="I67" s="239" t="s">
        <v>137</v>
      </c>
      <c r="J67" s="247" t="s">
        <v>341</v>
      </c>
      <c r="K67" s="226" t="s">
        <v>341</v>
      </c>
      <c r="L67" s="226" t="s">
        <v>341</v>
      </c>
      <c r="M67" s="260" t="s">
        <v>341</v>
      </c>
      <c r="N67" s="263" t="s">
        <v>341</v>
      </c>
      <c r="O67" s="269" t="s">
        <v>341</v>
      </c>
      <c r="P67" s="247" t="s">
        <v>341</v>
      </c>
      <c r="Q67" s="284"/>
      <c r="R67" s="247" t="s">
        <v>341</v>
      </c>
      <c r="S67" s="287" t="s">
        <v>341</v>
      </c>
      <c r="T67" s="247" t="s">
        <v>341</v>
      </c>
      <c r="U67" s="247" t="s">
        <v>341</v>
      </c>
      <c r="V67" s="302" t="s">
        <v>341</v>
      </c>
      <c r="W67" s="309" t="s">
        <v>341</v>
      </c>
      <c r="X67" s="190"/>
      <c r="Y67" s="194"/>
      <c r="Z67" s="320"/>
      <c r="AA67" s="320"/>
      <c r="AB67" s="320"/>
      <c r="AC67" s="326"/>
      <c r="AD67" s="330" t="str">
        <f t="shared" si="5"/>
        <v/>
      </c>
      <c r="AE67" s="335" t="str">
        <f t="shared" si="6"/>
        <v/>
      </c>
      <c r="AG67" s="192">
        <v>55</v>
      </c>
      <c r="AH67" s="347" t="str">
        <f t="shared" si="0"/>
        <v/>
      </c>
      <c r="AI67" s="354" t="str">
        <f t="shared" si="7"/>
        <v/>
      </c>
      <c r="AJ67" s="357" t="str">
        <f t="shared" si="8"/>
        <v/>
      </c>
      <c r="AK67" s="360" t="str">
        <f t="shared" si="9"/>
        <v/>
      </c>
      <c r="AL67" s="347" t="str">
        <f t="shared" si="4"/>
        <v/>
      </c>
    </row>
    <row r="68" spans="1:38">
      <c r="A68" s="205" t="s">
        <v>341</v>
      </c>
      <c r="B68" s="212" t="s">
        <v>341</v>
      </c>
      <c r="C68" s="219" t="s">
        <v>341</v>
      </c>
      <c r="D68" s="226" t="s">
        <v>341</v>
      </c>
      <c r="E68" s="229" t="s">
        <v>341</v>
      </c>
      <c r="F68" s="232" t="s">
        <v>341</v>
      </c>
      <c r="G68" s="234" t="s">
        <v>126</v>
      </c>
      <c r="H68" s="236" t="s">
        <v>341</v>
      </c>
      <c r="I68" s="239" t="s">
        <v>137</v>
      </c>
      <c r="J68" s="247" t="s">
        <v>341</v>
      </c>
      <c r="K68" s="226" t="s">
        <v>341</v>
      </c>
      <c r="L68" s="226" t="s">
        <v>341</v>
      </c>
      <c r="M68" s="260" t="s">
        <v>341</v>
      </c>
      <c r="N68" s="263" t="s">
        <v>341</v>
      </c>
      <c r="O68" s="269" t="s">
        <v>341</v>
      </c>
      <c r="P68" s="247" t="s">
        <v>341</v>
      </c>
      <c r="Q68" s="284"/>
      <c r="R68" s="247" t="s">
        <v>341</v>
      </c>
      <c r="S68" s="287" t="s">
        <v>341</v>
      </c>
      <c r="T68" s="247" t="s">
        <v>341</v>
      </c>
      <c r="U68" s="247" t="s">
        <v>341</v>
      </c>
      <c r="V68" s="302" t="s">
        <v>341</v>
      </c>
      <c r="W68" s="309" t="s">
        <v>341</v>
      </c>
      <c r="X68" s="190"/>
      <c r="Y68" s="194"/>
      <c r="Z68" s="320"/>
      <c r="AA68" s="320"/>
      <c r="AB68" s="320"/>
      <c r="AC68" s="326"/>
      <c r="AD68" s="330" t="str">
        <f t="shared" si="5"/>
        <v/>
      </c>
      <c r="AE68" s="335" t="str">
        <f t="shared" si="6"/>
        <v/>
      </c>
      <c r="AG68" s="192">
        <v>56</v>
      </c>
      <c r="AH68" s="347" t="str">
        <f t="shared" si="0"/>
        <v/>
      </c>
      <c r="AI68" s="354" t="str">
        <f t="shared" si="7"/>
        <v/>
      </c>
      <c r="AJ68" s="357" t="str">
        <f t="shared" si="8"/>
        <v/>
      </c>
      <c r="AK68" s="360" t="str">
        <f t="shared" si="9"/>
        <v/>
      </c>
      <c r="AL68" s="347" t="str">
        <f t="shared" si="4"/>
        <v/>
      </c>
    </row>
    <row r="69" spans="1:38">
      <c r="A69" s="205" t="s">
        <v>341</v>
      </c>
      <c r="B69" s="212" t="s">
        <v>341</v>
      </c>
      <c r="C69" s="219" t="s">
        <v>341</v>
      </c>
      <c r="D69" s="226" t="s">
        <v>341</v>
      </c>
      <c r="E69" s="229" t="s">
        <v>341</v>
      </c>
      <c r="F69" s="232" t="s">
        <v>341</v>
      </c>
      <c r="G69" s="234" t="s">
        <v>126</v>
      </c>
      <c r="H69" s="236" t="s">
        <v>341</v>
      </c>
      <c r="I69" s="239" t="s">
        <v>137</v>
      </c>
      <c r="J69" s="247" t="s">
        <v>341</v>
      </c>
      <c r="K69" s="226" t="s">
        <v>341</v>
      </c>
      <c r="L69" s="226" t="s">
        <v>341</v>
      </c>
      <c r="M69" s="260" t="s">
        <v>341</v>
      </c>
      <c r="N69" s="263" t="s">
        <v>341</v>
      </c>
      <c r="O69" s="269" t="s">
        <v>341</v>
      </c>
      <c r="P69" s="247" t="s">
        <v>341</v>
      </c>
      <c r="Q69" s="284"/>
      <c r="R69" s="247" t="s">
        <v>341</v>
      </c>
      <c r="S69" s="287" t="s">
        <v>341</v>
      </c>
      <c r="T69" s="247" t="s">
        <v>341</v>
      </c>
      <c r="U69" s="247" t="s">
        <v>341</v>
      </c>
      <c r="V69" s="302" t="s">
        <v>341</v>
      </c>
      <c r="W69" s="309" t="s">
        <v>341</v>
      </c>
      <c r="X69" s="190"/>
      <c r="Y69" s="194"/>
      <c r="Z69" s="320"/>
      <c r="AA69" s="320"/>
      <c r="AB69" s="320"/>
      <c r="AC69" s="326"/>
      <c r="AD69" s="331" t="str">
        <f t="shared" si="5"/>
        <v/>
      </c>
      <c r="AE69" s="336" t="str">
        <f t="shared" si="6"/>
        <v/>
      </c>
      <c r="AG69" s="192">
        <v>57</v>
      </c>
      <c r="AH69" s="348" t="str">
        <f t="shared" si="0"/>
        <v/>
      </c>
      <c r="AI69" s="355" t="str">
        <f t="shared" si="7"/>
        <v/>
      </c>
      <c r="AJ69" s="358" t="str">
        <f t="shared" si="8"/>
        <v/>
      </c>
      <c r="AK69" s="361" t="str">
        <f t="shared" si="9"/>
        <v/>
      </c>
      <c r="AL69" s="348" t="str">
        <f t="shared" si="4"/>
        <v/>
      </c>
    </row>
  </sheetData>
  <mergeCells count="42">
    <mergeCell ref="AI12:AK12"/>
    <mergeCell ref="A13:B13"/>
    <mergeCell ref="F13:I13"/>
    <mergeCell ref="N13:O13"/>
    <mergeCell ref="AC1:AC2"/>
    <mergeCell ref="AD12:AD13"/>
    <mergeCell ref="F10:I10"/>
    <mergeCell ref="N10:O10"/>
    <mergeCell ref="F11:I11"/>
    <mergeCell ref="N11:O11"/>
    <mergeCell ref="A12:B12"/>
    <mergeCell ref="F12:I12"/>
    <mergeCell ref="N12:O12"/>
    <mergeCell ref="C8:F8"/>
    <mergeCell ref="G8:H8"/>
    <mergeCell ref="K8:L8"/>
    <mergeCell ref="AH8:AK8"/>
    <mergeCell ref="C9:F9"/>
    <mergeCell ref="G9:M9"/>
    <mergeCell ref="C6:F6"/>
    <mergeCell ref="G6:J6"/>
    <mergeCell ref="K6:L6"/>
    <mergeCell ref="C7:F7"/>
    <mergeCell ref="G7:H7"/>
    <mergeCell ref="K7:L7"/>
    <mergeCell ref="C4:F4"/>
    <mergeCell ref="G4:I4"/>
    <mergeCell ref="K4:L4"/>
    <mergeCell ref="C5:F5"/>
    <mergeCell ref="G5:J5"/>
    <mergeCell ref="K5:M5"/>
    <mergeCell ref="C2:F2"/>
    <mergeCell ref="G2:J2"/>
    <mergeCell ref="K2:M2"/>
    <mergeCell ref="C3:F3"/>
    <mergeCell ref="G3:J3"/>
    <mergeCell ref="K3:M3"/>
    <mergeCell ref="A1:B1"/>
    <mergeCell ref="G1:L1"/>
    <mergeCell ref="N1:P1"/>
    <mergeCell ref="R1:S1"/>
    <mergeCell ref="Z1:AA1"/>
  </mergeCells>
  <phoneticPr fontId="43" type="Hiragana"/>
  <dataValidations count="8">
    <dataValidation imeMode="hiragana" allowBlank="1" showInputMessage="1" showErrorMessage="1" sqref="G2 O2" xr:uid="{00000000-0002-0000-0500-000000000000}"/>
    <dataValidation imeMode="halfAlpha" allowBlank="1" showInputMessage="1" showErrorMessage="1" sqref="J7:J8 M4 M6:M8 K5 J4 G9 G5" xr:uid="{00000000-0002-0000-0500-000001000000}"/>
    <dataValidation type="list" imeMode="halfAlpha" allowBlank="1" showInputMessage="1" showErrorMessage="1" sqref="G6" xr:uid="{00000000-0002-0000-0500-000002000000}">
      <formula1>$Z$2:$AA$2</formula1>
    </dataValidation>
    <dataValidation type="list" allowBlank="1" showInputMessage="1" showErrorMessage="1" sqref="K2" xr:uid="{00000000-0002-0000-0500-000003000000}">
      <formula1>$AI$13:$AK$13</formula1>
    </dataValidation>
    <dataValidation type="list" imeMode="halfAlpha" allowBlank="1" showInputMessage="1" showErrorMessage="1" sqref="K4 K6:L6" xr:uid="{00000000-0002-0000-0500-000004000000}">
      <formula1>$AG$2:$AG$13</formula1>
    </dataValidation>
    <dataValidation type="list" imeMode="halfAlpha" allowBlank="1" showInputMessage="1" showErrorMessage="1" sqref="G7:H8" xr:uid="{00000000-0002-0000-0500-000005000000}">
      <formula1>$Y$3:$Y$51</formula1>
    </dataValidation>
    <dataValidation type="list" allowBlank="1" showInputMessage="1" showErrorMessage="1" sqref="K3:M3" xr:uid="{00000000-0002-0000-0500-000006000000}">
      <formula1>$AD$2:$AD$6</formula1>
    </dataValidation>
    <dataValidation type="list" imeMode="halfAlpha" allowBlank="1" showInputMessage="1" showErrorMessage="1" sqref="G4:I4" xr:uid="{00000000-0002-0000-0500-000007000000}">
      <formula1>$AF$2:$AF$30</formula1>
    </dataValidation>
  </dataValidations>
  <pageMargins left="0.39370078740157483" right="0.19685039370078736" top="0.39370078740157483" bottom="0.39370078740157483" header="0.51181102362204722" footer="0.51181102362204722"/>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AL69"/>
  <sheetViews>
    <sheetView showGridLines="0" view="pageBreakPreview" zoomScale="85" zoomScaleNormal="75" zoomScaleSheetLayoutView="85" workbookViewId="0">
      <selection activeCell="AZ6" sqref="AZ6"/>
    </sheetView>
  </sheetViews>
  <sheetFormatPr defaultColWidth="9" defaultRowHeight="13.2"/>
  <cols>
    <col min="1" max="1" width="3.3984375" style="187" customWidth="1"/>
    <col min="2" max="2" width="7.69921875" style="188" customWidth="1"/>
    <col min="3" max="3" width="19.3984375" style="187" customWidth="1"/>
    <col min="4" max="4" width="6.3984375" style="188" customWidth="1"/>
    <col min="5" max="5" width="6.09765625" style="188" bestFit="1" customWidth="1"/>
    <col min="6" max="6" width="12.09765625" style="189" customWidth="1"/>
    <col min="7" max="7" width="2.09765625" style="188" customWidth="1"/>
    <col min="8" max="8" width="9.3984375" style="189" customWidth="1"/>
    <col min="9" max="9" width="3.59765625" style="188" customWidth="1"/>
    <col min="10" max="10" width="11.09765625" style="189" customWidth="1"/>
    <col min="11" max="11" width="5.3984375" style="189" bestFit="1" customWidth="1"/>
    <col min="12" max="12" width="5.59765625" style="189" bestFit="1" customWidth="1"/>
    <col min="13" max="13" width="10" style="188" bestFit="1" customWidth="1"/>
    <col min="14" max="14" width="3.59765625" style="187" bestFit="1" customWidth="1"/>
    <col min="15" max="15" width="4.5" style="189" bestFit="1" customWidth="1"/>
    <col min="16" max="16" width="11.09765625" style="189" customWidth="1"/>
    <col min="17" max="17" width="9" style="189" bestFit="1" customWidth="1"/>
    <col min="18" max="18" width="11.09765625" style="189" customWidth="1"/>
    <col min="19" max="19" width="6.19921875" style="189" customWidth="1"/>
    <col min="20" max="20" width="11.19921875" style="189" customWidth="1"/>
    <col min="21" max="21" width="11.09765625" style="190" customWidth="1"/>
    <col min="22" max="22" width="8.09765625" style="189" customWidth="1"/>
    <col min="23" max="23" width="12.3984375" style="189" customWidth="1"/>
    <col min="24" max="24" width="3.5" style="189" hidden="1" customWidth="1"/>
    <col min="25" max="25" width="5.19921875" style="191" hidden="1" customWidth="1"/>
    <col min="26" max="27" width="7" style="191" hidden="1" customWidth="1"/>
    <col min="28" max="28" width="7" style="192" hidden="1" customWidth="1"/>
    <col min="29" max="29" width="10" style="193" hidden="1" customWidth="1"/>
    <col min="30" max="30" width="7" style="191" hidden="1" customWidth="1"/>
    <col min="31" max="31" width="7" style="194" hidden="1" customWidth="1"/>
    <col min="32" max="32" width="4.5" style="191" hidden="1" customWidth="1"/>
    <col min="33" max="33" width="4.5" style="195" hidden="1" customWidth="1"/>
    <col min="34" max="34" width="12.5" style="196" hidden="1" customWidth="1"/>
    <col min="35" max="37" width="12.5" style="191" hidden="1" customWidth="1"/>
    <col min="38" max="38" width="12.5" style="197" hidden="1" customWidth="1"/>
    <col min="39" max="39" width="9" style="189" bestFit="1" customWidth="1"/>
    <col min="40" max="40" width="9" style="189" customWidth="1"/>
    <col min="41" max="16384" width="9" style="189"/>
  </cols>
  <sheetData>
    <row r="1" spans="1:38" ht="19.5" customHeight="1">
      <c r="A1" s="611" t="str">
        <f>IF(K2="","切り上げ",K2)</f>
        <v>４捨５入</v>
      </c>
      <c r="B1" s="611"/>
      <c r="C1" s="213" t="s">
        <v>1</v>
      </c>
      <c r="D1" s="213">
        <f>A14</f>
        <v>32</v>
      </c>
      <c r="E1" s="227" t="s">
        <v>294</v>
      </c>
      <c r="F1" s="230">
        <f>INDEX(A1:A69,MATCH(1,U1:U69,0),1)</f>
        <v>32</v>
      </c>
      <c r="G1" s="612" t="s">
        <v>194</v>
      </c>
      <c r="H1" s="612"/>
      <c r="I1" s="612"/>
      <c r="J1" s="612"/>
      <c r="K1" s="612"/>
      <c r="L1" s="612"/>
      <c r="M1" s="251" t="str">
        <f>G6</f>
        <v>定額</v>
      </c>
      <c r="N1" s="613" t="s">
        <v>454</v>
      </c>
      <c r="O1" s="613"/>
      <c r="P1" s="613"/>
      <c r="Q1" s="278" t="str">
        <f>IF(K6="","( "&amp;12,"( "&amp;K6)</f>
        <v>( 12</v>
      </c>
      <c r="R1" s="614" t="s">
        <v>325</v>
      </c>
      <c r="S1" s="614"/>
      <c r="T1" s="288"/>
      <c r="U1" s="290"/>
      <c r="V1" s="207"/>
      <c r="Y1" s="312" t="s">
        <v>455</v>
      </c>
      <c r="Z1" s="615" t="s">
        <v>173</v>
      </c>
      <c r="AA1" s="615"/>
      <c r="AB1" s="321" t="s">
        <v>363</v>
      </c>
      <c r="AC1" s="675" t="s">
        <v>216</v>
      </c>
      <c r="AD1" s="327" t="s">
        <v>23</v>
      </c>
      <c r="AE1" s="332"/>
      <c r="AF1" s="327" t="s">
        <v>245</v>
      </c>
      <c r="AG1" s="340" t="s">
        <v>226</v>
      </c>
      <c r="AH1" s="192"/>
      <c r="AL1" s="191"/>
    </row>
    <row r="2" spans="1:38" ht="19.5" customHeight="1">
      <c r="A2" s="198"/>
      <c r="B2" s="206" t="s">
        <v>459</v>
      </c>
      <c r="C2" s="616" t="s">
        <v>200</v>
      </c>
      <c r="D2" s="617"/>
      <c r="E2" s="617"/>
      <c r="F2" s="618"/>
      <c r="G2" s="619"/>
      <c r="H2" s="620"/>
      <c r="I2" s="620"/>
      <c r="J2" s="621"/>
      <c r="K2" s="622" t="s">
        <v>329</v>
      </c>
      <c r="L2" s="623"/>
      <c r="M2" s="624"/>
      <c r="N2" s="199"/>
      <c r="O2" s="264"/>
      <c r="P2" s="271"/>
      <c r="Q2" s="279"/>
      <c r="S2" s="279"/>
      <c r="U2" s="291"/>
      <c r="V2" s="296" t="s">
        <v>355</v>
      </c>
      <c r="W2" s="303">
        <f ca="1">TODAY()</f>
        <v>46226</v>
      </c>
      <c r="Y2" s="313" t="s">
        <v>460</v>
      </c>
      <c r="Z2" s="226" t="s">
        <v>145</v>
      </c>
      <c r="AA2" s="226" t="s">
        <v>102</v>
      </c>
      <c r="AB2" s="322" t="s">
        <v>277</v>
      </c>
      <c r="AC2" s="676"/>
      <c r="AD2" s="328" t="s">
        <v>346</v>
      </c>
      <c r="AE2" s="332"/>
      <c r="AF2" s="328">
        <v>19</v>
      </c>
      <c r="AG2" s="212">
        <v>1</v>
      </c>
      <c r="AH2" s="192"/>
      <c r="AL2" s="191"/>
    </row>
    <row r="3" spans="1:38" ht="19.5" customHeight="1">
      <c r="A3" s="199"/>
      <c r="B3" s="207"/>
      <c r="C3" s="625" t="s">
        <v>419</v>
      </c>
      <c r="D3" s="626"/>
      <c r="E3" s="626"/>
      <c r="F3" s="627"/>
      <c r="G3" s="628"/>
      <c r="H3" s="629"/>
      <c r="I3" s="629"/>
      <c r="J3" s="629"/>
      <c r="K3" s="629" t="s">
        <v>441</v>
      </c>
      <c r="L3" s="629"/>
      <c r="M3" s="630"/>
      <c r="N3" s="199"/>
      <c r="O3" s="201"/>
      <c r="P3" s="272" t="s">
        <v>456</v>
      </c>
      <c r="Q3" s="280"/>
      <c r="R3" s="280"/>
      <c r="S3" s="280"/>
      <c r="T3" s="280"/>
      <c r="U3" s="201"/>
      <c r="V3" s="271"/>
      <c r="W3" s="201"/>
      <c r="Y3" s="313">
        <v>2</v>
      </c>
      <c r="Z3" s="317">
        <v>0.5</v>
      </c>
      <c r="AA3" s="317">
        <v>1</v>
      </c>
      <c r="AB3" s="317"/>
      <c r="AC3" s="323"/>
      <c r="AD3" s="328" t="s">
        <v>409</v>
      </c>
      <c r="AE3" s="332"/>
      <c r="AF3" s="328">
        <v>20</v>
      </c>
      <c r="AG3" s="212">
        <v>2</v>
      </c>
      <c r="AH3" s="192"/>
      <c r="AL3" s="191"/>
    </row>
    <row r="4" spans="1:38" ht="19.5" customHeight="1">
      <c r="A4" s="200"/>
      <c r="B4" s="209"/>
      <c r="C4" s="625" t="s">
        <v>119</v>
      </c>
      <c r="D4" s="626"/>
      <c r="E4" s="626"/>
      <c r="F4" s="627"/>
      <c r="G4" s="631">
        <v>32</v>
      </c>
      <c r="H4" s="631"/>
      <c r="I4" s="631"/>
      <c r="J4" s="240" t="s">
        <v>5</v>
      </c>
      <c r="K4" s="631">
        <v>12</v>
      </c>
      <c r="L4" s="631"/>
      <c r="M4" s="252" t="s">
        <v>226</v>
      </c>
      <c r="N4" s="199"/>
      <c r="O4" s="201"/>
      <c r="P4" s="271" t="s">
        <v>406</v>
      </c>
      <c r="Q4" s="201"/>
      <c r="R4" s="201"/>
      <c r="S4" s="201"/>
      <c r="T4" s="201"/>
      <c r="U4" s="201"/>
      <c r="V4" s="201"/>
      <c r="W4" s="201"/>
      <c r="Y4" s="313">
        <v>3</v>
      </c>
      <c r="Z4" s="317">
        <v>0.33400000000000002</v>
      </c>
      <c r="AA4" s="317">
        <v>0.83299999999999985</v>
      </c>
      <c r="AB4" s="317">
        <v>1</v>
      </c>
      <c r="AC4" s="323">
        <v>2.7890000000000002E-2</v>
      </c>
      <c r="AD4" s="328" t="s">
        <v>441</v>
      </c>
      <c r="AE4" s="332"/>
      <c r="AF4" s="328">
        <v>21</v>
      </c>
      <c r="AG4" s="212">
        <v>3</v>
      </c>
      <c r="AH4" s="192"/>
      <c r="AI4" s="192"/>
      <c r="AJ4" s="192"/>
      <c r="AK4" s="192"/>
      <c r="AL4" s="191"/>
    </row>
    <row r="5" spans="1:38" ht="19.5" customHeight="1">
      <c r="A5" s="201"/>
      <c r="B5" s="208"/>
      <c r="C5" s="625" t="s">
        <v>461</v>
      </c>
      <c r="D5" s="626"/>
      <c r="E5" s="626"/>
      <c r="F5" s="627"/>
      <c r="G5" s="679"/>
      <c r="H5" s="680"/>
      <c r="I5" s="680"/>
      <c r="J5" s="680"/>
      <c r="K5" s="634" t="s">
        <v>267</v>
      </c>
      <c r="L5" s="634"/>
      <c r="M5" s="635"/>
      <c r="N5" s="199"/>
      <c r="O5" s="201"/>
      <c r="P5" s="271" t="s">
        <v>39</v>
      </c>
      <c r="Q5" s="201"/>
      <c r="R5" s="201"/>
      <c r="S5" s="201"/>
      <c r="T5" s="201"/>
      <c r="U5" s="292"/>
      <c r="V5" s="201"/>
      <c r="W5" s="201"/>
      <c r="Y5" s="313">
        <v>4</v>
      </c>
      <c r="Z5" s="317">
        <v>0.25</v>
      </c>
      <c r="AA5" s="317">
        <v>0.625</v>
      </c>
      <c r="AB5" s="317">
        <v>1</v>
      </c>
      <c r="AC5" s="323">
        <v>5.2740000000000002E-2</v>
      </c>
      <c r="AD5" s="328"/>
      <c r="AE5" s="332"/>
      <c r="AF5" s="328">
        <v>22</v>
      </c>
      <c r="AG5" s="212">
        <v>4</v>
      </c>
      <c r="AH5" s="192"/>
      <c r="AI5" s="349"/>
      <c r="AJ5" s="349"/>
      <c r="AK5" s="349"/>
      <c r="AL5" s="191"/>
    </row>
    <row r="6" spans="1:38" ht="19.5" customHeight="1">
      <c r="A6" s="199"/>
      <c r="B6" s="207"/>
      <c r="C6" s="625" t="s">
        <v>9</v>
      </c>
      <c r="D6" s="626"/>
      <c r="E6" s="626"/>
      <c r="F6" s="627"/>
      <c r="G6" s="681" t="s">
        <v>145</v>
      </c>
      <c r="H6" s="682"/>
      <c r="I6" s="682"/>
      <c r="J6" s="683"/>
      <c r="K6" s="684">
        <v>12</v>
      </c>
      <c r="L6" s="685"/>
      <c r="M6" s="253" t="s">
        <v>211</v>
      </c>
      <c r="N6" s="199"/>
      <c r="O6" s="201"/>
      <c r="P6" s="271" t="s">
        <v>347</v>
      </c>
      <c r="Q6" s="201"/>
      <c r="R6" s="201"/>
      <c r="S6" s="201"/>
      <c r="T6" s="201"/>
      <c r="U6" s="201"/>
      <c r="V6" s="201"/>
      <c r="W6" s="201"/>
      <c r="Y6" s="313">
        <v>5</v>
      </c>
      <c r="Z6" s="317">
        <v>0.2</v>
      </c>
      <c r="AA6" s="317">
        <v>0.5</v>
      </c>
      <c r="AB6" s="317">
        <v>1</v>
      </c>
      <c r="AC6" s="323">
        <v>6.2489999999999997E-2</v>
      </c>
      <c r="AD6" s="329"/>
      <c r="AF6" s="328">
        <v>23</v>
      </c>
      <c r="AG6" s="212">
        <v>5</v>
      </c>
      <c r="AH6" s="192"/>
      <c r="AL6" s="191"/>
    </row>
    <row r="7" spans="1:38" ht="28.5" customHeight="1">
      <c r="A7" s="202"/>
      <c r="B7" s="208"/>
      <c r="C7" s="641" t="s">
        <v>234</v>
      </c>
      <c r="D7" s="642"/>
      <c r="E7" s="642"/>
      <c r="F7" s="643"/>
      <c r="G7" s="644">
        <v>7</v>
      </c>
      <c r="H7" s="631"/>
      <c r="I7" s="237" t="s">
        <v>245</v>
      </c>
      <c r="J7" s="241" t="str">
        <f>IF(G4&gt;20,"",IF(G6="定額",VLOOKUP(G7,Y3:AC51,2),VLOOKUP(G7,Y3:AC51,3)))</f>
        <v/>
      </c>
      <c r="K7" s="645" t="str">
        <f>IF(G7=2,"",IF(G4&gt;20,"",IF(G6="定額","",VLOOKUP(G7,Y3:AC51,4))))</f>
        <v/>
      </c>
      <c r="L7" s="646"/>
      <c r="M7" s="254" t="str">
        <f>IF(G7=2,"",IF(G4&gt;20,"",IF(G6="定額","",VLOOKUP(G7,Y3:AC51,5))))</f>
        <v/>
      </c>
      <c r="N7" s="199"/>
      <c r="O7" s="265"/>
      <c r="P7" s="274" t="s">
        <v>482</v>
      </c>
      <c r="Q7" s="201"/>
      <c r="R7" s="201"/>
      <c r="S7" s="201"/>
      <c r="T7" s="201"/>
      <c r="U7" s="201"/>
      <c r="V7" s="201"/>
      <c r="W7" s="201"/>
      <c r="Y7" s="313">
        <v>6</v>
      </c>
      <c r="Z7" s="317">
        <v>0.16700000000000001</v>
      </c>
      <c r="AA7" s="317">
        <v>0.41699999999999998</v>
      </c>
      <c r="AB7" s="317">
        <v>0.5</v>
      </c>
      <c r="AC7" s="323">
        <v>5.7759999999999999E-2</v>
      </c>
      <c r="AF7" s="328">
        <v>24</v>
      </c>
      <c r="AG7" s="212">
        <v>6</v>
      </c>
      <c r="AH7" s="194" t="s">
        <v>154</v>
      </c>
      <c r="AI7" s="194" t="s">
        <v>319</v>
      </c>
      <c r="AJ7" s="194" t="s">
        <v>462</v>
      </c>
      <c r="AK7" s="194" t="s">
        <v>182</v>
      </c>
      <c r="AL7" s="191"/>
    </row>
    <row r="8" spans="1:38" ht="28.5" customHeight="1">
      <c r="A8" s="199"/>
      <c r="B8" s="209"/>
      <c r="C8" s="641" t="s">
        <v>463</v>
      </c>
      <c r="D8" s="642"/>
      <c r="E8" s="642"/>
      <c r="F8" s="643"/>
      <c r="G8" s="644">
        <v>8</v>
      </c>
      <c r="H8" s="631"/>
      <c r="I8" s="237" t="s">
        <v>245</v>
      </c>
      <c r="J8" s="241">
        <f>IF(G6="定額",VLOOKUP(G8,Y3:AC51,2),VLOOKUP(G8,Y3:AC51,3))</f>
        <v>0.125</v>
      </c>
      <c r="K8" s="647" t="str">
        <f>IF(G8=2,"",IF(G6="定額","",VLOOKUP(G8,Y3:AC51,4)))</f>
        <v/>
      </c>
      <c r="L8" s="647"/>
      <c r="M8" s="255" t="str">
        <f>IF(G8=2,"",IF(G6="定額","",VLOOKUP(G8,Y3:AC51,5)))</f>
        <v/>
      </c>
      <c r="N8" s="199"/>
      <c r="O8" s="265"/>
      <c r="P8" s="275" t="s">
        <v>97</v>
      </c>
      <c r="Q8" s="201"/>
      <c r="R8" s="201"/>
      <c r="S8" s="201"/>
      <c r="T8" s="201"/>
      <c r="U8" s="201"/>
      <c r="V8" s="201"/>
      <c r="W8" s="201"/>
      <c r="Y8" s="313">
        <v>7</v>
      </c>
      <c r="Z8" s="317">
        <v>0.14299999999999999</v>
      </c>
      <c r="AA8" s="317">
        <v>0.35699999999999998</v>
      </c>
      <c r="AB8" s="317">
        <v>0.5</v>
      </c>
      <c r="AC8" s="323">
        <v>5.4960000000000002E-2</v>
      </c>
      <c r="AF8" s="328">
        <v>25</v>
      </c>
      <c r="AG8" s="212">
        <v>7</v>
      </c>
      <c r="AH8" s="648" t="s">
        <v>464</v>
      </c>
      <c r="AI8" s="649"/>
      <c r="AJ8" s="649"/>
      <c r="AK8" s="650"/>
      <c r="AL8" s="191"/>
    </row>
    <row r="9" spans="1:38" ht="19.5" customHeight="1">
      <c r="A9" s="201"/>
      <c r="B9" s="209"/>
      <c r="C9" s="651" t="s">
        <v>66</v>
      </c>
      <c r="D9" s="652"/>
      <c r="E9" s="652"/>
      <c r="F9" s="653"/>
      <c r="G9" s="654">
        <v>1</v>
      </c>
      <c r="H9" s="655"/>
      <c r="I9" s="655"/>
      <c r="J9" s="655"/>
      <c r="K9" s="655"/>
      <c r="L9" s="655"/>
      <c r="M9" s="656"/>
      <c r="N9" s="199"/>
      <c r="O9" s="266"/>
      <c r="P9" s="276"/>
      <c r="Q9" s="281"/>
      <c r="R9" s="281"/>
      <c r="S9" s="281"/>
      <c r="T9" s="281"/>
      <c r="U9" s="281"/>
      <c r="V9" s="201"/>
      <c r="W9" s="264"/>
      <c r="Y9" s="314">
        <v>8</v>
      </c>
      <c r="Z9" s="317">
        <v>0.125</v>
      </c>
      <c r="AA9" s="317">
        <v>0.313</v>
      </c>
      <c r="AB9" s="317">
        <v>0.33400000000000002</v>
      </c>
      <c r="AC9" s="323">
        <v>5.1110000000000003E-2</v>
      </c>
      <c r="AF9" s="328">
        <v>26</v>
      </c>
      <c r="AG9" s="328">
        <v>8</v>
      </c>
      <c r="AH9" s="342" t="s">
        <v>465</v>
      </c>
      <c r="AI9" s="350" t="s">
        <v>349</v>
      </c>
      <c r="AJ9" s="356" t="s">
        <v>329</v>
      </c>
      <c r="AK9" s="359" t="s">
        <v>305</v>
      </c>
      <c r="AL9" s="191"/>
    </row>
    <row r="10" spans="1:38" ht="19.5" customHeight="1">
      <c r="A10" s="198"/>
      <c r="B10" s="206" t="s">
        <v>50</v>
      </c>
      <c r="C10" s="214"/>
      <c r="D10" s="221"/>
      <c r="E10" s="222"/>
      <c r="F10" s="657" t="s">
        <v>359</v>
      </c>
      <c r="G10" s="658"/>
      <c r="H10" s="658"/>
      <c r="I10" s="659"/>
      <c r="J10" s="242" t="s">
        <v>467</v>
      </c>
      <c r="K10" s="248"/>
      <c r="L10" s="248"/>
      <c r="M10" s="248" t="s">
        <v>251</v>
      </c>
      <c r="N10" s="660" t="s">
        <v>439</v>
      </c>
      <c r="O10" s="661"/>
      <c r="P10" s="277" t="s">
        <v>468</v>
      </c>
      <c r="Q10" s="277" t="s">
        <v>469</v>
      </c>
      <c r="R10" s="277" t="s">
        <v>239</v>
      </c>
      <c r="S10" s="277" t="s">
        <v>457</v>
      </c>
      <c r="T10" s="277" t="s">
        <v>260</v>
      </c>
      <c r="U10" s="378" t="s">
        <v>470</v>
      </c>
      <c r="V10" s="297"/>
      <c r="W10" s="304"/>
      <c r="Y10" s="313">
        <v>9</v>
      </c>
      <c r="Z10" s="317">
        <v>0.112</v>
      </c>
      <c r="AA10" s="317">
        <v>0.27800000000000002</v>
      </c>
      <c r="AB10" s="317">
        <v>0.33400000000000002</v>
      </c>
      <c r="AC10" s="323">
        <v>4.7309999999999998E-2</v>
      </c>
      <c r="AF10" s="328">
        <v>27</v>
      </c>
      <c r="AG10" s="212">
        <v>9</v>
      </c>
      <c r="AH10" s="343" t="str">
        <f>HLOOKUP(A1,AI9:AK11,2,FALSE)</f>
        <v/>
      </c>
      <c r="AI10" s="351" t="str">
        <f>IF(G6="定額","",ROUNDUP(G5*VLOOKUP(G7,Y3:AC69,5),0))</f>
        <v/>
      </c>
      <c r="AJ10" s="357" t="str">
        <f>IF(G6="定額","",ROUND(G5*VLOOKUP(G7,Y3:AC69,5),0))</f>
        <v/>
      </c>
      <c r="AK10" s="360" t="str">
        <f>IF(G6="定額","",ROUNDDOWN(G5*VLOOKUP(G7,Y3:AC69,5),0))</f>
        <v/>
      </c>
      <c r="AL10" s="191"/>
    </row>
    <row r="11" spans="1:38" ht="19.5" customHeight="1">
      <c r="A11" s="203"/>
      <c r="B11" s="210"/>
      <c r="C11" s="215" t="s">
        <v>433</v>
      </c>
      <c r="D11" s="222" t="s">
        <v>471</v>
      </c>
      <c r="E11" s="222" t="s">
        <v>161</v>
      </c>
      <c r="F11" s="662" t="s">
        <v>461</v>
      </c>
      <c r="G11" s="663"/>
      <c r="H11" s="663"/>
      <c r="I11" s="664"/>
      <c r="J11" s="243" t="s">
        <v>150</v>
      </c>
      <c r="K11" s="249" t="s">
        <v>472</v>
      </c>
      <c r="L11" s="249" t="s">
        <v>376</v>
      </c>
      <c r="M11" s="249" t="s">
        <v>277</v>
      </c>
      <c r="N11" s="665" t="s">
        <v>227</v>
      </c>
      <c r="O11" s="666"/>
      <c r="P11" s="243" t="s">
        <v>473</v>
      </c>
      <c r="Q11" s="243" t="s">
        <v>303</v>
      </c>
      <c r="R11" s="243" t="s">
        <v>274</v>
      </c>
      <c r="S11" s="243" t="s">
        <v>165</v>
      </c>
      <c r="T11" s="249" t="s">
        <v>475</v>
      </c>
      <c r="U11" s="294" t="s">
        <v>420</v>
      </c>
      <c r="V11" s="298" t="s">
        <v>184</v>
      </c>
      <c r="W11" s="305" t="s">
        <v>331</v>
      </c>
      <c r="Y11" s="313">
        <v>10</v>
      </c>
      <c r="Z11" s="317">
        <v>0.1</v>
      </c>
      <c r="AA11" s="317">
        <v>0.25</v>
      </c>
      <c r="AB11" s="317">
        <v>0.33400000000000002</v>
      </c>
      <c r="AC11" s="323">
        <v>4.4479999999999999E-2</v>
      </c>
      <c r="AD11" s="194" t="s">
        <v>204</v>
      </c>
      <c r="AE11" s="194" t="s">
        <v>431</v>
      </c>
      <c r="AF11" s="328">
        <v>28</v>
      </c>
      <c r="AG11" s="212">
        <v>10</v>
      </c>
      <c r="AH11" s="344" t="str">
        <f>HLOOKUP(A1,AI9:AK11,3,FALSE)</f>
        <v/>
      </c>
      <c r="AI11" s="352" t="str">
        <f>IF(G6="定額","",ROUNDUP(G5*VLOOKUP(G8,Y3:AC69,5),0))</f>
        <v/>
      </c>
      <c r="AJ11" s="358" t="str">
        <f>IF(G6="定額","",ROUND(G5*VLOOKUP(G8,Y3:AC69,5),0))</f>
        <v/>
      </c>
      <c r="AK11" s="361" t="str">
        <f>IF(G6="定額","",ROUNDDOWN(G5*VLOOKUP(G8,Y3:AC69,5),0))</f>
        <v/>
      </c>
      <c r="AL11" s="194" t="s">
        <v>357</v>
      </c>
    </row>
    <row r="12" spans="1:38" ht="19.5" customHeight="1">
      <c r="A12" s="667" t="s">
        <v>99</v>
      </c>
      <c r="B12" s="668"/>
      <c r="C12" s="215" t="s">
        <v>287</v>
      </c>
      <c r="D12" s="222" t="s">
        <v>380</v>
      </c>
      <c r="E12" s="222" t="s">
        <v>94</v>
      </c>
      <c r="F12" s="662" t="s">
        <v>225</v>
      </c>
      <c r="G12" s="663"/>
      <c r="H12" s="663"/>
      <c r="I12" s="664"/>
      <c r="J12" s="243" t="s">
        <v>32</v>
      </c>
      <c r="K12" s="249" t="s">
        <v>228</v>
      </c>
      <c r="L12" s="249" t="s">
        <v>460</v>
      </c>
      <c r="M12" s="256" t="s">
        <v>68</v>
      </c>
      <c r="N12" s="665" t="s">
        <v>476</v>
      </c>
      <c r="O12" s="666"/>
      <c r="P12" s="243" t="s">
        <v>458</v>
      </c>
      <c r="Q12" s="243" t="s">
        <v>458</v>
      </c>
      <c r="R12" s="243" t="s">
        <v>477</v>
      </c>
      <c r="S12" s="243" t="s">
        <v>133</v>
      </c>
      <c r="T12" s="243" t="s">
        <v>427</v>
      </c>
      <c r="U12" s="294" t="s">
        <v>143</v>
      </c>
      <c r="V12" s="298"/>
      <c r="W12" s="305" t="s">
        <v>123</v>
      </c>
      <c r="Y12" s="313">
        <v>11</v>
      </c>
      <c r="Z12" s="317">
        <v>9.0999999999999998E-2</v>
      </c>
      <c r="AA12" s="317">
        <v>0.22700000000000001</v>
      </c>
      <c r="AB12" s="317">
        <v>0.25</v>
      </c>
      <c r="AC12" s="323">
        <v>4.1230000000000003E-2</v>
      </c>
      <c r="AD12" s="677" t="s">
        <v>277</v>
      </c>
      <c r="AE12" s="333" t="s">
        <v>363</v>
      </c>
      <c r="AF12" s="328">
        <v>29</v>
      </c>
      <c r="AG12" s="212">
        <v>11</v>
      </c>
      <c r="AH12" s="345" t="s">
        <v>393</v>
      </c>
      <c r="AI12" s="669" t="s">
        <v>478</v>
      </c>
      <c r="AJ12" s="670"/>
      <c r="AK12" s="671"/>
      <c r="AL12" s="362" t="s">
        <v>369</v>
      </c>
    </row>
    <row r="13" spans="1:38" ht="19.5" customHeight="1">
      <c r="A13" s="667" t="s">
        <v>315</v>
      </c>
      <c r="B13" s="668"/>
      <c r="C13" s="216" t="s">
        <v>479</v>
      </c>
      <c r="D13" s="223" t="s">
        <v>480</v>
      </c>
      <c r="E13" s="223" t="s">
        <v>481</v>
      </c>
      <c r="F13" s="672" t="s">
        <v>19</v>
      </c>
      <c r="G13" s="673"/>
      <c r="H13" s="673"/>
      <c r="I13" s="674"/>
      <c r="J13" s="244" t="s">
        <v>19</v>
      </c>
      <c r="K13" s="244"/>
      <c r="L13" s="244" t="s">
        <v>130</v>
      </c>
      <c r="M13" s="257" t="s">
        <v>277</v>
      </c>
      <c r="N13" s="672" t="s">
        <v>404</v>
      </c>
      <c r="O13" s="674"/>
      <c r="P13" s="244" t="s">
        <v>418</v>
      </c>
      <c r="Q13" s="244" t="s">
        <v>19</v>
      </c>
      <c r="R13" s="244" t="s">
        <v>384</v>
      </c>
      <c r="S13" s="244" t="s">
        <v>10</v>
      </c>
      <c r="T13" s="244" t="s">
        <v>58</v>
      </c>
      <c r="U13" s="295" t="s">
        <v>19</v>
      </c>
      <c r="V13" s="299"/>
      <c r="W13" s="306" t="s">
        <v>19</v>
      </c>
      <c r="Y13" s="313">
        <v>12</v>
      </c>
      <c r="Z13" s="317">
        <v>8.4000000000000005E-2</v>
      </c>
      <c r="AA13" s="317">
        <v>0.20799999999999999</v>
      </c>
      <c r="AB13" s="317">
        <v>0.25</v>
      </c>
      <c r="AC13" s="323">
        <v>3.8699999999999998E-2</v>
      </c>
      <c r="AD13" s="678"/>
      <c r="AE13" s="334" t="s">
        <v>277</v>
      </c>
      <c r="AF13" s="212">
        <v>30</v>
      </c>
      <c r="AG13" s="329">
        <v>12</v>
      </c>
      <c r="AH13" s="346" t="s">
        <v>390</v>
      </c>
      <c r="AI13" s="353" t="s">
        <v>349</v>
      </c>
      <c r="AJ13" s="356" t="s">
        <v>329</v>
      </c>
      <c r="AK13" s="359" t="s">
        <v>305</v>
      </c>
      <c r="AL13" s="363" t="s">
        <v>157</v>
      </c>
    </row>
    <row r="14" spans="1:38" ht="19.5" customHeight="1">
      <c r="A14" s="204">
        <f>IF(K6="",G4,IF(K4&gt;K6,G4+1,G4))</f>
        <v>32</v>
      </c>
      <c r="B14" s="211" t="str">
        <f>IF(K6="","年分",IF(K6=12,"年分","年"&amp;K6&amp;"月期"))</f>
        <v>年分</v>
      </c>
      <c r="C14" s="364">
        <f>G2</f>
        <v>0</v>
      </c>
      <c r="D14" s="365" t="str">
        <f>G3&amp;K3</f>
        <v xml:space="preserve"> 台</v>
      </c>
      <c r="E14" s="365" t="str">
        <f>IF(AND(G4=19,K4&lt;4),"月不適",G4&amp;"."&amp;K4)</f>
        <v>32.12</v>
      </c>
      <c r="F14" s="366">
        <f>G5</f>
        <v>0</v>
      </c>
      <c r="G14" s="367" t="s">
        <v>126</v>
      </c>
      <c r="H14" s="368" t="str">
        <f>IF(G$6="定額","",IF(A14&lt;21,AH$10,IF(AND(A14=21,K$6&lt;3),AH$10,AH$11)))</f>
        <v/>
      </c>
      <c r="I14" s="369" t="s">
        <v>137</v>
      </c>
      <c r="J14" s="370">
        <f>G5</f>
        <v>0</v>
      </c>
      <c r="K14" s="371" t="str">
        <f>G6</f>
        <v>定額</v>
      </c>
      <c r="L14" s="365">
        <f>IF(A14&lt;21,G$7,IF(AND(A14=21,K$6&lt;3),G$7,G$8))</f>
        <v>8</v>
      </c>
      <c r="M14" s="372">
        <f>AD14</f>
        <v>0.125</v>
      </c>
      <c r="N14" s="373">
        <f>IF(K4="",12,IF(K4&gt;K6,K6-K4+13,IF(K4&lt;K6,K6-K4+1,1)))</f>
        <v>1</v>
      </c>
      <c r="O14" s="374" t="s">
        <v>180</v>
      </c>
      <c r="P14" s="370">
        <f>HLOOKUP(A$1,AI$13:AK$69,2,FALSE)</f>
        <v>-1</v>
      </c>
      <c r="Q14" s="375"/>
      <c r="R14" s="370">
        <f>P14+Q14</f>
        <v>-1</v>
      </c>
      <c r="S14" s="376">
        <f>IF(G9="",1,G9)</f>
        <v>1</v>
      </c>
      <c r="T14" s="377">
        <f>ROUND(R14*S14,0)</f>
        <v>-1</v>
      </c>
      <c r="U14" s="370">
        <f>F14-R14</f>
        <v>1</v>
      </c>
      <c r="V14" s="379" t="str">
        <f t="shared" ref="V14:V69" si="0">IF(AND(G$6="定率",AH14&lt;0),"改定償却","")</f>
        <v/>
      </c>
      <c r="W14" s="380">
        <f>F14-U14</f>
        <v>-1</v>
      </c>
      <c r="Y14" s="313">
        <v>13</v>
      </c>
      <c r="Z14" s="317">
        <v>7.6999999999999999E-2</v>
      </c>
      <c r="AA14" s="317">
        <v>0.192</v>
      </c>
      <c r="AB14" s="317">
        <v>0.2</v>
      </c>
      <c r="AC14" s="323">
        <v>3.6330000000000001E-2</v>
      </c>
      <c r="AD14" s="330">
        <f>IF(A14&lt;21,J$7,IF(AND(A14=21,K$6&lt;3),J$7,J$8))</f>
        <v>0.125</v>
      </c>
      <c r="AE14" s="335" t="str">
        <f>IF(A14&lt;21,K$7,IF(AND(A14=21,K$6&lt;3),K$7,K$8))</f>
        <v/>
      </c>
      <c r="AF14" s="212">
        <v>31</v>
      </c>
      <c r="AG14" s="341">
        <v>2</v>
      </c>
      <c r="AH14" s="347" t="str">
        <f>IF(G$6="定額","",AD14*J14-H14)</f>
        <v/>
      </c>
      <c r="AI14" s="354">
        <f>ROUNDUP(IF(AL14=J14,J14-1,AL14),0)</f>
        <v>-1</v>
      </c>
      <c r="AJ14" s="357">
        <f>ROUND(IF(AL14=J14,J14-1,AL14),0)</f>
        <v>-1</v>
      </c>
      <c r="AK14" s="360">
        <f>ROUNDDOWN(IF(AL14=J14,J14-1,AL14),0)</f>
        <v>-1</v>
      </c>
      <c r="AL14" s="347">
        <f>J14*M14*N14/12</f>
        <v>0</v>
      </c>
    </row>
    <row r="15" spans="1:38" ht="19.5" customHeight="1">
      <c r="A15" s="205" t="str">
        <f t="shared" ref="A15:A69" si="1">IF(A14="","",IF(U14=1,"",A14+1))</f>
        <v/>
      </c>
      <c r="B15" s="212" t="str">
        <f t="shared" ref="B15:B69" si="2">IF(A15="","",B14)</f>
        <v/>
      </c>
      <c r="C15" s="219" t="str">
        <f t="shared" ref="C15:C69" si="3">IF(U14=1,"",C14)</f>
        <v/>
      </c>
      <c r="D15" s="226" t="str">
        <f t="shared" ref="D15:D69" si="4">IF(C15="","",D14)</f>
        <v/>
      </c>
      <c r="E15" s="229" t="str">
        <f t="shared" ref="E15:E69" si="5">IF(C15="","",E14)</f>
        <v/>
      </c>
      <c r="F15" s="232" t="str">
        <f t="shared" ref="F15:F69" si="6">IF(C15="","",F14)</f>
        <v/>
      </c>
      <c r="G15" s="234" t="s">
        <v>126</v>
      </c>
      <c r="H15" s="236" t="str">
        <f>IF(C15="","",IF(G$6="定額","",IF(A15&lt;21,AH$10,IF(AND(A15=21,K$6&lt;3),AH$10,AH$11))))</f>
        <v/>
      </c>
      <c r="I15" s="239" t="s">
        <v>137</v>
      </c>
      <c r="J15" s="247" t="str">
        <f t="shared" ref="J15:J69" si="7">IF(C15="","",IF(G$6="定額",G$5,IF(AH14&lt;0,J14,U14)))</f>
        <v/>
      </c>
      <c r="K15" s="226" t="str">
        <f t="shared" ref="K15:K69" si="8">IF(C15="","",K14)</f>
        <v/>
      </c>
      <c r="L15" s="226" t="str">
        <f>IF(C15="","",IF(A15&lt;21,G$7,IF(AND(A15=21,K$6&lt;3),G$7,G$8)))</f>
        <v/>
      </c>
      <c r="M15" s="260" t="str">
        <f t="shared" ref="M15:M69" si="9">IF(C15="","",IF(K15="定額",AD15,IF(J15*AD15-H15&gt;0,AD15,AE15)))</f>
        <v/>
      </c>
      <c r="N15" s="263" t="str">
        <f t="shared" ref="N15:N69" si="10">IF(C15="","",12)</f>
        <v/>
      </c>
      <c r="O15" s="269" t="str">
        <f t="shared" ref="O15:O69" si="11">IF(C15="","","/12")</f>
        <v/>
      </c>
      <c r="P15" s="247" t="str">
        <f>HLOOKUP(A$1,AI$13:AK$69,3,FALSE)</f>
        <v/>
      </c>
      <c r="Q15" s="284"/>
      <c r="R15" s="247" t="str">
        <f t="shared" ref="R15:R69" si="12">IF(C15="","",P15+Q15)</f>
        <v/>
      </c>
      <c r="S15" s="287" t="str">
        <f t="shared" ref="S15:S69" si="13">IF(C15="","",S14)</f>
        <v/>
      </c>
      <c r="T15" s="247" t="str">
        <f t="shared" ref="T15:T69" si="14">IF(C15="","",ROUND(R15*S15,0))</f>
        <v/>
      </c>
      <c r="U15" s="247" t="str">
        <f t="shared" ref="U15:U69" si="15">IF(U14=1,"",IF(U14="","",U14-R15))</f>
        <v/>
      </c>
      <c r="V15" s="302" t="str">
        <f t="shared" si="0"/>
        <v/>
      </c>
      <c r="W15" s="309" t="str">
        <f t="shared" ref="W15:W69" si="16">IF(C15="","",F15-U15)</f>
        <v/>
      </c>
      <c r="Y15" s="313">
        <v>14</v>
      </c>
      <c r="Z15" s="317">
        <v>7.1999999999999995E-2</v>
      </c>
      <c r="AA15" s="317">
        <v>0.17899999999999999</v>
      </c>
      <c r="AB15" s="317">
        <v>0.2</v>
      </c>
      <c r="AC15" s="323">
        <v>3.3890000000000003E-2</v>
      </c>
      <c r="AD15" s="330" t="str">
        <f>IF(C15="","",IF(A15&lt;21,J$7,IF(AND(A15=21,K$6&lt;3),J$7,J$8)))</f>
        <v/>
      </c>
      <c r="AE15" s="335" t="str">
        <f>IF(C15="","",IF(A15&lt;21,K$7,IF(AND(A15=21,K$6&lt;3),K$7,K$8)))</f>
        <v/>
      </c>
      <c r="AF15" s="212">
        <v>32</v>
      </c>
      <c r="AG15" s="192">
        <v>3</v>
      </c>
      <c r="AH15" s="347" t="str">
        <f t="shared" ref="AH15:AH69" si="17">IF(C15="","",IF(G$6="定額","",AD15*J15-H15))</f>
        <v/>
      </c>
      <c r="AI15" s="354" t="str">
        <f t="shared" ref="AI15:AI20" si="18">IF(C15="","",ROUNDUP(IF(AND(K15="定率",L15=2),U14-1,IF(K15="定率",IF(AND(AH15&lt;0,AL15&gt;=U14),U14-1,AL15),IF(AL15&gt;=U14,U14-1,AL15))),0))</f>
        <v/>
      </c>
      <c r="AJ15" s="357" t="str">
        <f t="shared" ref="AJ15:AJ20" si="19">IF(C15="","",ROUND(IF(AND(K15="定率",L15=2),U14-1,IF(K15="定率",IF(AND(AH15&lt;0,AL15&gt;=U14),U14-1,AL15),IF(AL15&gt;=U14,U14-1,AL15))),0))</f>
        <v/>
      </c>
      <c r="AK15" s="360" t="str">
        <f t="shared" ref="AK15:AK20" si="20">IF(C15="","",ROUNDDOWN(IF(AND(K15="定率",L15=2),U14-1,IF(K15="定率",IF(AND(AH15&lt;0,AL15&gt;=U14),U14-1,AL15),IF(AL15&gt;=U14,U14-1,AL15))),0))</f>
        <v/>
      </c>
      <c r="AL15" s="347" t="str">
        <f t="shared" ref="AL15:AL69" si="21">IF(C15="","",J15*M15)</f>
        <v/>
      </c>
    </row>
    <row r="16" spans="1:38" ht="19.5" customHeight="1">
      <c r="A16" s="205" t="str">
        <f t="shared" si="1"/>
        <v/>
      </c>
      <c r="B16" s="212" t="str">
        <f t="shared" si="2"/>
        <v/>
      </c>
      <c r="C16" s="219" t="str">
        <f t="shared" si="3"/>
        <v/>
      </c>
      <c r="D16" s="226" t="str">
        <f t="shared" si="4"/>
        <v/>
      </c>
      <c r="E16" s="229" t="str">
        <f t="shared" si="5"/>
        <v/>
      </c>
      <c r="F16" s="232" t="str">
        <f t="shared" si="6"/>
        <v/>
      </c>
      <c r="G16" s="234" t="s">
        <v>126</v>
      </c>
      <c r="H16" s="236" t="str">
        <f>IF(C16="","",IF(G$6="定額","",IF(A16&lt;21,AH$10,IF(AND(A16=21,K$6&lt;3),AH$10,AH$11))))</f>
        <v/>
      </c>
      <c r="I16" s="239" t="s">
        <v>137</v>
      </c>
      <c r="J16" s="247" t="str">
        <f t="shared" si="7"/>
        <v/>
      </c>
      <c r="K16" s="226" t="str">
        <f t="shared" si="8"/>
        <v/>
      </c>
      <c r="L16" s="226" t="str">
        <f>IF(C16="","",IF(A16&lt;21,G$7,IF(AND(A16=21,K$6&lt;3),G$7,G$8)))</f>
        <v/>
      </c>
      <c r="M16" s="260" t="str">
        <f t="shared" si="9"/>
        <v/>
      </c>
      <c r="N16" s="263" t="str">
        <f t="shared" si="10"/>
        <v/>
      </c>
      <c r="O16" s="269" t="str">
        <f t="shared" si="11"/>
        <v/>
      </c>
      <c r="P16" s="247" t="str">
        <f>HLOOKUP(A$1,AI$13:AK$69,4,FALSE)</f>
        <v/>
      </c>
      <c r="Q16" s="284"/>
      <c r="R16" s="247" t="str">
        <f t="shared" si="12"/>
        <v/>
      </c>
      <c r="S16" s="287" t="str">
        <f t="shared" si="13"/>
        <v/>
      </c>
      <c r="T16" s="247" t="str">
        <f t="shared" si="14"/>
        <v/>
      </c>
      <c r="U16" s="247" t="str">
        <f t="shared" si="15"/>
        <v/>
      </c>
      <c r="V16" s="302" t="str">
        <f t="shared" si="0"/>
        <v/>
      </c>
      <c r="W16" s="309" t="str">
        <f t="shared" si="16"/>
        <v/>
      </c>
      <c r="Y16" s="313">
        <v>15</v>
      </c>
      <c r="Z16" s="317">
        <v>6.7000000000000004E-2</v>
      </c>
      <c r="AA16" s="317">
        <v>0.16700000000000001</v>
      </c>
      <c r="AB16" s="317">
        <v>0.2</v>
      </c>
      <c r="AC16" s="323">
        <v>3.2169999999999997E-2</v>
      </c>
      <c r="AD16" s="330" t="str">
        <f>IF(C16="","",IF(A16&lt;21,J$7,IF(AND(A16=21,K$6&lt;3),J$7,J$8)))</f>
        <v/>
      </c>
      <c r="AE16" s="335" t="str">
        <f>IF(C16="","",IF(A16&lt;21,K$7,IF(AND(A16=21,K$6&lt;3),K$7,K$8)))</f>
        <v/>
      </c>
      <c r="AF16" s="212">
        <v>33</v>
      </c>
      <c r="AG16" s="192">
        <v>4</v>
      </c>
      <c r="AH16" s="347" t="str">
        <f t="shared" si="17"/>
        <v/>
      </c>
      <c r="AI16" s="354" t="str">
        <f t="shared" si="18"/>
        <v/>
      </c>
      <c r="AJ16" s="357" t="str">
        <f t="shared" si="19"/>
        <v/>
      </c>
      <c r="AK16" s="360" t="str">
        <f t="shared" si="20"/>
        <v/>
      </c>
      <c r="AL16" s="347" t="str">
        <f t="shared" si="21"/>
        <v/>
      </c>
    </row>
    <row r="17" spans="1:38" ht="19.5" customHeight="1">
      <c r="A17" s="205" t="str">
        <f t="shared" si="1"/>
        <v/>
      </c>
      <c r="B17" s="212" t="str">
        <f t="shared" si="2"/>
        <v/>
      </c>
      <c r="C17" s="219" t="str">
        <f t="shared" si="3"/>
        <v/>
      </c>
      <c r="D17" s="226" t="str">
        <f t="shared" si="4"/>
        <v/>
      </c>
      <c r="E17" s="229" t="str">
        <f t="shared" si="5"/>
        <v/>
      </c>
      <c r="F17" s="232" t="str">
        <f t="shared" si="6"/>
        <v/>
      </c>
      <c r="G17" s="234" t="s">
        <v>126</v>
      </c>
      <c r="H17" s="236" t="str">
        <f t="shared" ref="H17:H69" si="22">IF(C17="","",IF(G$6="定額","",AH$11))</f>
        <v/>
      </c>
      <c r="I17" s="239" t="s">
        <v>137</v>
      </c>
      <c r="J17" s="247" t="str">
        <f t="shared" si="7"/>
        <v/>
      </c>
      <c r="K17" s="226" t="str">
        <f t="shared" si="8"/>
        <v/>
      </c>
      <c r="L17" s="226" t="str">
        <f t="shared" ref="L17:L69" si="23">IF(C17="","",G$8)</f>
        <v/>
      </c>
      <c r="M17" s="260" t="str">
        <f t="shared" si="9"/>
        <v/>
      </c>
      <c r="N17" s="263" t="str">
        <f t="shared" si="10"/>
        <v/>
      </c>
      <c r="O17" s="269" t="str">
        <f t="shared" si="11"/>
        <v/>
      </c>
      <c r="P17" s="247" t="str">
        <f>HLOOKUP(A$1,AI$13:AK$69,5,FALSE)</f>
        <v/>
      </c>
      <c r="Q17" s="284"/>
      <c r="R17" s="247" t="str">
        <f t="shared" si="12"/>
        <v/>
      </c>
      <c r="S17" s="287" t="str">
        <f t="shared" si="13"/>
        <v/>
      </c>
      <c r="T17" s="247" t="str">
        <f t="shared" si="14"/>
        <v/>
      </c>
      <c r="U17" s="247" t="str">
        <f t="shared" si="15"/>
        <v/>
      </c>
      <c r="V17" s="302" t="str">
        <f t="shared" si="0"/>
        <v/>
      </c>
      <c r="W17" s="309" t="str">
        <f t="shared" si="16"/>
        <v/>
      </c>
      <c r="Y17" s="313">
        <v>16</v>
      </c>
      <c r="Z17" s="317">
        <v>6.3E-2</v>
      </c>
      <c r="AA17" s="317">
        <v>0.156</v>
      </c>
      <c r="AB17" s="317">
        <v>0.16700000000000001</v>
      </c>
      <c r="AC17" s="323">
        <v>3.0630000000000001E-2</v>
      </c>
      <c r="AD17" s="330" t="str">
        <f t="shared" ref="AD17:AD69" si="24">IF(C17="","",J$8)</f>
        <v/>
      </c>
      <c r="AE17" s="335" t="str">
        <f t="shared" ref="AE17:AE69" si="25">IF(C17="","",K$8)</f>
        <v/>
      </c>
      <c r="AF17" s="212">
        <v>34</v>
      </c>
      <c r="AG17" s="192">
        <v>5</v>
      </c>
      <c r="AH17" s="347" t="str">
        <f t="shared" si="17"/>
        <v/>
      </c>
      <c r="AI17" s="354" t="str">
        <f t="shared" si="18"/>
        <v/>
      </c>
      <c r="AJ17" s="357" t="str">
        <f t="shared" si="19"/>
        <v/>
      </c>
      <c r="AK17" s="360" t="str">
        <f t="shared" si="20"/>
        <v/>
      </c>
      <c r="AL17" s="347" t="str">
        <f t="shared" si="21"/>
        <v/>
      </c>
    </row>
    <row r="18" spans="1:38" ht="19.5" customHeight="1">
      <c r="A18" s="205" t="str">
        <f t="shared" si="1"/>
        <v/>
      </c>
      <c r="B18" s="212" t="str">
        <f t="shared" si="2"/>
        <v/>
      </c>
      <c r="C18" s="219" t="str">
        <f t="shared" si="3"/>
        <v/>
      </c>
      <c r="D18" s="226" t="str">
        <f t="shared" si="4"/>
        <v/>
      </c>
      <c r="E18" s="229" t="str">
        <f t="shared" si="5"/>
        <v/>
      </c>
      <c r="F18" s="232" t="str">
        <f t="shared" si="6"/>
        <v/>
      </c>
      <c r="G18" s="234" t="s">
        <v>126</v>
      </c>
      <c r="H18" s="236" t="str">
        <f t="shared" si="22"/>
        <v/>
      </c>
      <c r="I18" s="239" t="s">
        <v>137</v>
      </c>
      <c r="J18" s="247" t="str">
        <f t="shared" si="7"/>
        <v/>
      </c>
      <c r="K18" s="226" t="str">
        <f t="shared" si="8"/>
        <v/>
      </c>
      <c r="L18" s="226" t="str">
        <f t="shared" si="23"/>
        <v/>
      </c>
      <c r="M18" s="260" t="str">
        <f t="shared" si="9"/>
        <v/>
      </c>
      <c r="N18" s="263" t="str">
        <f t="shared" si="10"/>
        <v/>
      </c>
      <c r="O18" s="269" t="str">
        <f t="shared" si="11"/>
        <v/>
      </c>
      <c r="P18" s="247" t="str">
        <f>HLOOKUP(A$1,AI$13:AK$69,6,FALSE)</f>
        <v/>
      </c>
      <c r="Q18" s="284"/>
      <c r="R18" s="247" t="str">
        <f t="shared" si="12"/>
        <v/>
      </c>
      <c r="S18" s="287" t="str">
        <f t="shared" si="13"/>
        <v/>
      </c>
      <c r="T18" s="247" t="str">
        <f t="shared" si="14"/>
        <v/>
      </c>
      <c r="U18" s="247" t="str">
        <f t="shared" si="15"/>
        <v/>
      </c>
      <c r="V18" s="302" t="str">
        <f t="shared" si="0"/>
        <v/>
      </c>
      <c r="W18" s="309" t="str">
        <f t="shared" si="16"/>
        <v/>
      </c>
      <c r="Y18" s="313">
        <v>17</v>
      </c>
      <c r="Z18" s="317">
        <v>5.8999999999999997E-2</v>
      </c>
      <c r="AA18" s="317">
        <v>0.14699999999999999</v>
      </c>
      <c r="AB18" s="317">
        <v>0.16700000000000001</v>
      </c>
      <c r="AC18" s="323">
        <v>2.9049999999999999E-2</v>
      </c>
      <c r="AD18" s="330" t="str">
        <f t="shared" si="24"/>
        <v/>
      </c>
      <c r="AE18" s="335" t="str">
        <f t="shared" si="25"/>
        <v/>
      </c>
      <c r="AF18" s="212">
        <v>35</v>
      </c>
      <c r="AG18" s="192">
        <v>6</v>
      </c>
      <c r="AH18" s="347" t="str">
        <f t="shared" si="17"/>
        <v/>
      </c>
      <c r="AI18" s="354" t="str">
        <f t="shared" si="18"/>
        <v/>
      </c>
      <c r="AJ18" s="357" t="str">
        <f t="shared" si="19"/>
        <v/>
      </c>
      <c r="AK18" s="360" t="str">
        <f t="shared" si="20"/>
        <v/>
      </c>
      <c r="AL18" s="347" t="str">
        <f t="shared" si="21"/>
        <v/>
      </c>
    </row>
    <row r="19" spans="1:38" ht="19.5" customHeight="1">
      <c r="A19" s="205" t="str">
        <f t="shared" si="1"/>
        <v/>
      </c>
      <c r="B19" s="212" t="str">
        <f t="shared" si="2"/>
        <v/>
      </c>
      <c r="C19" s="219" t="str">
        <f t="shared" si="3"/>
        <v/>
      </c>
      <c r="D19" s="226" t="str">
        <f t="shared" si="4"/>
        <v/>
      </c>
      <c r="E19" s="229" t="str">
        <f t="shared" si="5"/>
        <v/>
      </c>
      <c r="F19" s="232" t="str">
        <f t="shared" si="6"/>
        <v/>
      </c>
      <c r="G19" s="234" t="s">
        <v>126</v>
      </c>
      <c r="H19" s="236" t="str">
        <f t="shared" si="22"/>
        <v/>
      </c>
      <c r="I19" s="239" t="s">
        <v>137</v>
      </c>
      <c r="J19" s="247" t="str">
        <f t="shared" si="7"/>
        <v/>
      </c>
      <c r="K19" s="226" t="str">
        <f t="shared" si="8"/>
        <v/>
      </c>
      <c r="L19" s="226" t="str">
        <f t="shared" si="23"/>
        <v/>
      </c>
      <c r="M19" s="260" t="str">
        <f t="shared" si="9"/>
        <v/>
      </c>
      <c r="N19" s="263" t="str">
        <f t="shared" si="10"/>
        <v/>
      </c>
      <c r="O19" s="269" t="str">
        <f t="shared" si="11"/>
        <v/>
      </c>
      <c r="P19" s="247" t="str">
        <f>HLOOKUP(A$1,AI$13:AK$69,7,FALSE)</f>
        <v/>
      </c>
      <c r="Q19" s="284"/>
      <c r="R19" s="247" t="str">
        <f t="shared" si="12"/>
        <v/>
      </c>
      <c r="S19" s="287" t="str">
        <f t="shared" si="13"/>
        <v/>
      </c>
      <c r="T19" s="247" t="str">
        <f t="shared" si="14"/>
        <v/>
      </c>
      <c r="U19" s="247" t="str">
        <f t="shared" si="15"/>
        <v/>
      </c>
      <c r="V19" s="302" t="str">
        <f t="shared" si="0"/>
        <v/>
      </c>
      <c r="W19" s="309" t="str">
        <f t="shared" si="16"/>
        <v/>
      </c>
      <c r="Y19" s="313">
        <v>18</v>
      </c>
      <c r="Z19" s="317">
        <v>5.6000000000000001E-2</v>
      </c>
      <c r="AA19" s="317">
        <v>0.13900000000000001</v>
      </c>
      <c r="AB19" s="317">
        <v>0.14299999999999999</v>
      </c>
      <c r="AC19" s="323">
        <v>2.7570000000000001E-2</v>
      </c>
      <c r="AD19" s="330" t="str">
        <f t="shared" si="24"/>
        <v/>
      </c>
      <c r="AE19" s="335" t="str">
        <f t="shared" si="25"/>
        <v/>
      </c>
      <c r="AF19" s="212">
        <v>36</v>
      </c>
      <c r="AG19" s="192">
        <v>7</v>
      </c>
      <c r="AH19" s="347" t="str">
        <f t="shared" si="17"/>
        <v/>
      </c>
      <c r="AI19" s="354" t="str">
        <f t="shared" si="18"/>
        <v/>
      </c>
      <c r="AJ19" s="357" t="str">
        <f t="shared" si="19"/>
        <v/>
      </c>
      <c r="AK19" s="360" t="str">
        <f t="shared" si="20"/>
        <v/>
      </c>
      <c r="AL19" s="347" t="str">
        <f t="shared" si="21"/>
        <v/>
      </c>
    </row>
    <row r="20" spans="1:38" ht="19.5" customHeight="1">
      <c r="A20" s="205" t="str">
        <f t="shared" si="1"/>
        <v/>
      </c>
      <c r="B20" s="212" t="str">
        <f t="shared" si="2"/>
        <v/>
      </c>
      <c r="C20" s="219" t="str">
        <f t="shared" si="3"/>
        <v/>
      </c>
      <c r="D20" s="226" t="str">
        <f t="shared" si="4"/>
        <v/>
      </c>
      <c r="E20" s="229" t="str">
        <f t="shared" si="5"/>
        <v/>
      </c>
      <c r="F20" s="232" t="str">
        <f t="shared" si="6"/>
        <v/>
      </c>
      <c r="G20" s="234" t="s">
        <v>126</v>
      </c>
      <c r="H20" s="236" t="str">
        <f t="shared" si="22"/>
        <v/>
      </c>
      <c r="I20" s="239" t="s">
        <v>137</v>
      </c>
      <c r="J20" s="247" t="str">
        <f t="shared" si="7"/>
        <v/>
      </c>
      <c r="K20" s="226" t="str">
        <f t="shared" si="8"/>
        <v/>
      </c>
      <c r="L20" s="226" t="str">
        <f t="shared" si="23"/>
        <v/>
      </c>
      <c r="M20" s="260" t="str">
        <f t="shared" si="9"/>
        <v/>
      </c>
      <c r="N20" s="263" t="str">
        <f t="shared" si="10"/>
        <v/>
      </c>
      <c r="O20" s="269" t="str">
        <f t="shared" si="11"/>
        <v/>
      </c>
      <c r="P20" s="247" t="str">
        <f>HLOOKUP(A$1,AI$13:AK$69,8,FALSE)</f>
        <v/>
      </c>
      <c r="Q20" s="284"/>
      <c r="R20" s="247" t="str">
        <f t="shared" si="12"/>
        <v/>
      </c>
      <c r="S20" s="287" t="str">
        <f t="shared" si="13"/>
        <v/>
      </c>
      <c r="T20" s="247" t="str">
        <f t="shared" si="14"/>
        <v/>
      </c>
      <c r="U20" s="247" t="str">
        <f t="shared" si="15"/>
        <v/>
      </c>
      <c r="V20" s="302" t="str">
        <f t="shared" si="0"/>
        <v/>
      </c>
      <c r="W20" s="309" t="str">
        <f t="shared" si="16"/>
        <v/>
      </c>
      <c r="Y20" s="313">
        <v>19</v>
      </c>
      <c r="Z20" s="317">
        <v>5.2999999999999999E-2</v>
      </c>
      <c r="AA20" s="317">
        <v>0.13200000000000001</v>
      </c>
      <c r="AB20" s="317">
        <v>0.14299999999999999</v>
      </c>
      <c r="AC20" s="323">
        <v>2.6159999999999999E-2</v>
      </c>
      <c r="AD20" s="330" t="str">
        <f t="shared" si="24"/>
        <v/>
      </c>
      <c r="AE20" s="335" t="str">
        <f t="shared" si="25"/>
        <v/>
      </c>
      <c r="AF20" s="212">
        <v>37</v>
      </c>
      <c r="AG20" s="192">
        <v>8</v>
      </c>
      <c r="AH20" s="347" t="str">
        <f t="shared" si="17"/>
        <v/>
      </c>
      <c r="AI20" s="354" t="str">
        <f t="shared" si="18"/>
        <v/>
      </c>
      <c r="AJ20" s="357" t="str">
        <f t="shared" si="19"/>
        <v/>
      </c>
      <c r="AK20" s="360" t="str">
        <f t="shared" si="20"/>
        <v/>
      </c>
      <c r="AL20" s="347" t="str">
        <f t="shared" si="21"/>
        <v/>
      </c>
    </row>
    <row r="21" spans="1:38" ht="19.5" customHeight="1">
      <c r="A21" s="205" t="str">
        <f t="shared" si="1"/>
        <v/>
      </c>
      <c r="B21" s="212" t="str">
        <f t="shared" si="2"/>
        <v/>
      </c>
      <c r="C21" s="219" t="str">
        <f t="shared" si="3"/>
        <v/>
      </c>
      <c r="D21" s="226" t="str">
        <f t="shared" si="4"/>
        <v/>
      </c>
      <c r="E21" s="229" t="str">
        <f t="shared" si="5"/>
        <v/>
      </c>
      <c r="F21" s="232" t="str">
        <f t="shared" si="6"/>
        <v/>
      </c>
      <c r="G21" s="234" t="s">
        <v>126</v>
      </c>
      <c r="H21" s="236" t="str">
        <f t="shared" si="22"/>
        <v/>
      </c>
      <c r="I21" s="239" t="s">
        <v>137</v>
      </c>
      <c r="J21" s="247" t="str">
        <f t="shared" si="7"/>
        <v/>
      </c>
      <c r="K21" s="226" t="str">
        <f t="shared" si="8"/>
        <v/>
      </c>
      <c r="L21" s="226" t="str">
        <f t="shared" si="23"/>
        <v/>
      </c>
      <c r="M21" s="260" t="str">
        <f t="shared" si="9"/>
        <v/>
      </c>
      <c r="N21" s="263" t="str">
        <f t="shared" si="10"/>
        <v/>
      </c>
      <c r="O21" s="269" t="str">
        <f t="shared" si="11"/>
        <v/>
      </c>
      <c r="P21" s="247" t="str">
        <f>HLOOKUP(A$1,AI$13:AK$69,9,FALSE)</f>
        <v/>
      </c>
      <c r="Q21" s="284"/>
      <c r="R21" s="247" t="str">
        <f t="shared" si="12"/>
        <v/>
      </c>
      <c r="S21" s="287" t="str">
        <f t="shared" si="13"/>
        <v/>
      </c>
      <c r="T21" s="247" t="str">
        <f t="shared" si="14"/>
        <v/>
      </c>
      <c r="U21" s="247" t="str">
        <f t="shared" si="15"/>
        <v/>
      </c>
      <c r="V21" s="302" t="str">
        <f t="shared" si="0"/>
        <v/>
      </c>
      <c r="W21" s="309" t="str">
        <f t="shared" si="16"/>
        <v/>
      </c>
      <c r="Y21" s="313">
        <v>20</v>
      </c>
      <c r="Z21" s="317">
        <v>0.05</v>
      </c>
      <c r="AA21" s="317">
        <v>0.125</v>
      </c>
      <c r="AB21" s="317">
        <v>0.14299999999999999</v>
      </c>
      <c r="AC21" s="323">
        <v>2.5170000000000001E-2</v>
      </c>
      <c r="AD21" s="330" t="str">
        <f t="shared" si="24"/>
        <v/>
      </c>
      <c r="AE21" s="335" t="str">
        <f t="shared" si="25"/>
        <v/>
      </c>
      <c r="AF21" s="212">
        <v>38</v>
      </c>
      <c r="AG21" s="192">
        <v>9</v>
      </c>
      <c r="AH21" s="347" t="str">
        <f t="shared" si="17"/>
        <v/>
      </c>
      <c r="AI21" s="354" t="str">
        <f t="shared" ref="AI21:AI69" si="26">IF(C21="","",ROUNDUP(IF(K21="定率",IF(AND(AH21&lt;0,AL21&gt;=U20),U20-1,AL21),IF(AL21&gt;=U20,U20-1,AL21)),0))</f>
        <v/>
      </c>
      <c r="AJ21" s="357" t="str">
        <f t="shared" ref="AJ21:AJ69" si="27">IF(C21="","",ROUND(IF(K21="定率",IF(AND(AH21&lt;0,AL21&gt;=U20),U20-1,AL21),IF(AL21&gt;=U20,U20-1,AL21)),0))</f>
        <v/>
      </c>
      <c r="AK21" s="360" t="str">
        <f t="shared" ref="AK21:AK69" si="28">IF(C21="","",ROUNDDOWN(IF(K21="定率",IF(AND(AH21&lt;0,AL21&gt;=U20),U20-1,AL21),IF(AL21&gt;=U20,U20-1,AL21)),0))</f>
        <v/>
      </c>
      <c r="AL21" s="347" t="str">
        <f t="shared" si="21"/>
        <v/>
      </c>
    </row>
    <row r="22" spans="1:38" ht="19.5" customHeight="1">
      <c r="A22" s="205" t="str">
        <f t="shared" si="1"/>
        <v/>
      </c>
      <c r="B22" s="212" t="str">
        <f t="shared" si="2"/>
        <v/>
      </c>
      <c r="C22" s="219" t="str">
        <f t="shared" si="3"/>
        <v/>
      </c>
      <c r="D22" s="226" t="str">
        <f t="shared" si="4"/>
        <v/>
      </c>
      <c r="E22" s="229" t="str">
        <f t="shared" si="5"/>
        <v/>
      </c>
      <c r="F22" s="232" t="str">
        <f t="shared" si="6"/>
        <v/>
      </c>
      <c r="G22" s="234" t="s">
        <v>126</v>
      </c>
      <c r="H22" s="236" t="str">
        <f t="shared" si="22"/>
        <v/>
      </c>
      <c r="I22" s="239" t="s">
        <v>137</v>
      </c>
      <c r="J22" s="247" t="str">
        <f t="shared" si="7"/>
        <v/>
      </c>
      <c r="K22" s="226" t="str">
        <f t="shared" si="8"/>
        <v/>
      </c>
      <c r="L22" s="226" t="str">
        <f t="shared" si="23"/>
        <v/>
      </c>
      <c r="M22" s="260" t="str">
        <f t="shared" si="9"/>
        <v/>
      </c>
      <c r="N22" s="263" t="str">
        <f t="shared" si="10"/>
        <v/>
      </c>
      <c r="O22" s="269" t="str">
        <f t="shared" si="11"/>
        <v/>
      </c>
      <c r="P22" s="247" t="str">
        <f>HLOOKUP(A$1,AI$13:AK$69,10,FALSE)</f>
        <v/>
      </c>
      <c r="Q22" s="284"/>
      <c r="R22" s="247" t="str">
        <f t="shared" si="12"/>
        <v/>
      </c>
      <c r="S22" s="287" t="str">
        <f t="shared" si="13"/>
        <v/>
      </c>
      <c r="T22" s="247" t="str">
        <f t="shared" si="14"/>
        <v/>
      </c>
      <c r="U22" s="247" t="str">
        <f t="shared" si="15"/>
        <v/>
      </c>
      <c r="V22" s="302" t="str">
        <f t="shared" si="0"/>
        <v/>
      </c>
      <c r="W22" s="309" t="str">
        <f t="shared" si="16"/>
        <v/>
      </c>
      <c r="Y22" s="313">
        <v>21</v>
      </c>
      <c r="Z22" s="317">
        <v>4.8000000000000001E-2</v>
      </c>
      <c r="AA22" s="317">
        <v>0.11899999999999999</v>
      </c>
      <c r="AB22" s="317">
        <v>0.125</v>
      </c>
      <c r="AC22" s="323">
        <v>2.4080000000000001E-2</v>
      </c>
      <c r="AD22" s="330" t="str">
        <f t="shared" si="24"/>
        <v/>
      </c>
      <c r="AE22" s="335" t="str">
        <f t="shared" si="25"/>
        <v/>
      </c>
      <c r="AF22" s="212">
        <v>39</v>
      </c>
      <c r="AG22" s="192">
        <v>10</v>
      </c>
      <c r="AH22" s="347" t="str">
        <f t="shared" si="17"/>
        <v/>
      </c>
      <c r="AI22" s="354" t="str">
        <f t="shared" si="26"/>
        <v/>
      </c>
      <c r="AJ22" s="357" t="str">
        <f t="shared" si="27"/>
        <v/>
      </c>
      <c r="AK22" s="360" t="str">
        <f t="shared" si="28"/>
        <v/>
      </c>
      <c r="AL22" s="347" t="str">
        <f t="shared" si="21"/>
        <v/>
      </c>
    </row>
    <row r="23" spans="1:38" ht="19.5" customHeight="1">
      <c r="A23" s="205" t="str">
        <f t="shared" si="1"/>
        <v/>
      </c>
      <c r="B23" s="212" t="str">
        <f t="shared" si="2"/>
        <v/>
      </c>
      <c r="C23" s="219" t="str">
        <f t="shared" si="3"/>
        <v/>
      </c>
      <c r="D23" s="226" t="str">
        <f t="shared" si="4"/>
        <v/>
      </c>
      <c r="E23" s="229" t="str">
        <f t="shared" si="5"/>
        <v/>
      </c>
      <c r="F23" s="232" t="str">
        <f t="shared" si="6"/>
        <v/>
      </c>
      <c r="G23" s="234" t="s">
        <v>126</v>
      </c>
      <c r="H23" s="236" t="str">
        <f t="shared" si="22"/>
        <v/>
      </c>
      <c r="I23" s="239" t="s">
        <v>137</v>
      </c>
      <c r="J23" s="247" t="str">
        <f t="shared" si="7"/>
        <v/>
      </c>
      <c r="K23" s="226" t="str">
        <f t="shared" si="8"/>
        <v/>
      </c>
      <c r="L23" s="226" t="str">
        <f t="shared" si="23"/>
        <v/>
      </c>
      <c r="M23" s="260" t="str">
        <f t="shared" si="9"/>
        <v/>
      </c>
      <c r="N23" s="263" t="str">
        <f t="shared" si="10"/>
        <v/>
      </c>
      <c r="O23" s="269" t="str">
        <f t="shared" si="11"/>
        <v/>
      </c>
      <c r="P23" s="247" t="str">
        <f>HLOOKUP(A$1,AI$13:AK$69,11,FALSE)</f>
        <v/>
      </c>
      <c r="Q23" s="284"/>
      <c r="R23" s="247" t="str">
        <f t="shared" si="12"/>
        <v/>
      </c>
      <c r="S23" s="287" t="str">
        <f t="shared" si="13"/>
        <v/>
      </c>
      <c r="T23" s="247" t="str">
        <f t="shared" si="14"/>
        <v/>
      </c>
      <c r="U23" s="247" t="str">
        <f t="shared" si="15"/>
        <v/>
      </c>
      <c r="V23" s="302" t="str">
        <f t="shared" si="0"/>
        <v/>
      </c>
      <c r="W23" s="309" t="str">
        <f t="shared" si="16"/>
        <v/>
      </c>
      <c r="Y23" s="313">
        <v>22</v>
      </c>
      <c r="Z23" s="317">
        <v>4.5999999999999999E-2</v>
      </c>
      <c r="AA23" s="317">
        <v>0.114</v>
      </c>
      <c r="AB23" s="317">
        <v>0.125</v>
      </c>
      <c r="AC23" s="323">
        <v>2.2960000000000001E-2</v>
      </c>
      <c r="AD23" s="330" t="str">
        <f t="shared" si="24"/>
        <v/>
      </c>
      <c r="AE23" s="335" t="str">
        <f t="shared" si="25"/>
        <v/>
      </c>
      <c r="AF23" s="337">
        <v>40</v>
      </c>
      <c r="AG23" s="192">
        <v>11</v>
      </c>
      <c r="AH23" s="347" t="str">
        <f t="shared" si="17"/>
        <v/>
      </c>
      <c r="AI23" s="354" t="str">
        <f t="shared" si="26"/>
        <v/>
      </c>
      <c r="AJ23" s="357" t="str">
        <f t="shared" si="27"/>
        <v/>
      </c>
      <c r="AK23" s="360" t="str">
        <f t="shared" si="28"/>
        <v/>
      </c>
      <c r="AL23" s="347" t="str">
        <f t="shared" si="21"/>
        <v/>
      </c>
    </row>
    <row r="24" spans="1:38" ht="19.5" customHeight="1">
      <c r="A24" s="205" t="str">
        <f t="shared" si="1"/>
        <v/>
      </c>
      <c r="B24" s="212" t="str">
        <f t="shared" si="2"/>
        <v/>
      </c>
      <c r="C24" s="219" t="str">
        <f t="shared" si="3"/>
        <v/>
      </c>
      <c r="D24" s="226" t="str">
        <f t="shared" si="4"/>
        <v/>
      </c>
      <c r="E24" s="229" t="str">
        <f t="shared" si="5"/>
        <v/>
      </c>
      <c r="F24" s="232" t="str">
        <f t="shared" si="6"/>
        <v/>
      </c>
      <c r="G24" s="234" t="s">
        <v>126</v>
      </c>
      <c r="H24" s="236" t="str">
        <f t="shared" si="22"/>
        <v/>
      </c>
      <c r="I24" s="239" t="s">
        <v>137</v>
      </c>
      <c r="J24" s="247" t="str">
        <f t="shared" si="7"/>
        <v/>
      </c>
      <c r="K24" s="226" t="str">
        <f t="shared" si="8"/>
        <v/>
      </c>
      <c r="L24" s="226" t="str">
        <f t="shared" si="23"/>
        <v/>
      </c>
      <c r="M24" s="260" t="str">
        <f t="shared" si="9"/>
        <v/>
      </c>
      <c r="N24" s="263" t="str">
        <f t="shared" si="10"/>
        <v/>
      </c>
      <c r="O24" s="269" t="str">
        <f t="shared" si="11"/>
        <v/>
      </c>
      <c r="P24" s="247" t="str">
        <f>HLOOKUP(A$1,AI$13:AK$69,12,FALSE)</f>
        <v/>
      </c>
      <c r="Q24" s="284"/>
      <c r="R24" s="247" t="str">
        <f t="shared" si="12"/>
        <v/>
      </c>
      <c r="S24" s="287" t="str">
        <f t="shared" si="13"/>
        <v/>
      </c>
      <c r="T24" s="247" t="str">
        <f t="shared" si="14"/>
        <v/>
      </c>
      <c r="U24" s="247" t="str">
        <f t="shared" si="15"/>
        <v/>
      </c>
      <c r="V24" s="302" t="str">
        <f t="shared" si="0"/>
        <v/>
      </c>
      <c r="W24" s="309" t="str">
        <f t="shared" si="16"/>
        <v/>
      </c>
      <c r="Y24" s="313">
        <v>23</v>
      </c>
      <c r="Z24" s="317">
        <v>4.3999999999999997E-2</v>
      </c>
      <c r="AA24" s="317">
        <v>0.109</v>
      </c>
      <c r="AB24" s="317">
        <v>0.112</v>
      </c>
      <c r="AC24" s="323">
        <v>2.2259999999999999E-2</v>
      </c>
      <c r="AD24" s="330" t="str">
        <f t="shared" si="24"/>
        <v/>
      </c>
      <c r="AE24" s="335" t="str">
        <f t="shared" si="25"/>
        <v/>
      </c>
      <c r="AF24" s="338"/>
      <c r="AG24" s="192">
        <v>12</v>
      </c>
      <c r="AH24" s="347" t="str">
        <f t="shared" si="17"/>
        <v/>
      </c>
      <c r="AI24" s="354" t="str">
        <f t="shared" si="26"/>
        <v/>
      </c>
      <c r="AJ24" s="357" t="str">
        <f t="shared" si="27"/>
        <v/>
      </c>
      <c r="AK24" s="360" t="str">
        <f t="shared" si="28"/>
        <v/>
      </c>
      <c r="AL24" s="347" t="str">
        <f t="shared" si="21"/>
        <v/>
      </c>
    </row>
    <row r="25" spans="1:38" ht="19.5" customHeight="1">
      <c r="A25" s="205" t="str">
        <f t="shared" si="1"/>
        <v/>
      </c>
      <c r="B25" s="212" t="str">
        <f t="shared" si="2"/>
        <v/>
      </c>
      <c r="C25" s="219" t="str">
        <f t="shared" si="3"/>
        <v/>
      </c>
      <c r="D25" s="226" t="str">
        <f t="shared" si="4"/>
        <v/>
      </c>
      <c r="E25" s="229" t="str">
        <f t="shared" si="5"/>
        <v/>
      </c>
      <c r="F25" s="232" t="str">
        <f t="shared" si="6"/>
        <v/>
      </c>
      <c r="G25" s="234" t="s">
        <v>126</v>
      </c>
      <c r="H25" s="236" t="str">
        <f t="shared" si="22"/>
        <v/>
      </c>
      <c r="I25" s="239" t="s">
        <v>137</v>
      </c>
      <c r="J25" s="247" t="str">
        <f t="shared" si="7"/>
        <v/>
      </c>
      <c r="K25" s="226" t="str">
        <f t="shared" si="8"/>
        <v/>
      </c>
      <c r="L25" s="226" t="str">
        <f t="shared" si="23"/>
        <v/>
      </c>
      <c r="M25" s="260" t="str">
        <f t="shared" si="9"/>
        <v/>
      </c>
      <c r="N25" s="263" t="str">
        <f t="shared" si="10"/>
        <v/>
      </c>
      <c r="O25" s="269" t="str">
        <f t="shared" si="11"/>
        <v/>
      </c>
      <c r="P25" s="247" t="str">
        <f>HLOOKUP(A$1,AI$13:AK$69,13,FALSE)</f>
        <v/>
      </c>
      <c r="Q25" s="284"/>
      <c r="R25" s="247" t="str">
        <f t="shared" si="12"/>
        <v/>
      </c>
      <c r="S25" s="287" t="str">
        <f t="shared" si="13"/>
        <v/>
      </c>
      <c r="T25" s="247" t="str">
        <f t="shared" si="14"/>
        <v/>
      </c>
      <c r="U25" s="247" t="str">
        <f t="shared" si="15"/>
        <v/>
      </c>
      <c r="V25" s="302" t="str">
        <f t="shared" si="0"/>
        <v/>
      </c>
      <c r="W25" s="309" t="str">
        <f t="shared" si="16"/>
        <v/>
      </c>
      <c r="Y25" s="313">
        <v>24</v>
      </c>
      <c r="Z25" s="317">
        <v>4.2000000000000003E-2</v>
      </c>
      <c r="AA25" s="317">
        <v>0.104</v>
      </c>
      <c r="AB25" s="317">
        <v>0.112</v>
      </c>
      <c r="AC25" s="323">
        <v>2.1569999999999999E-2</v>
      </c>
      <c r="AD25" s="330" t="str">
        <f t="shared" si="24"/>
        <v/>
      </c>
      <c r="AE25" s="335" t="str">
        <f t="shared" si="25"/>
        <v/>
      </c>
      <c r="AF25" s="339"/>
      <c r="AG25" s="192">
        <v>13</v>
      </c>
      <c r="AH25" s="347" t="str">
        <f t="shared" si="17"/>
        <v/>
      </c>
      <c r="AI25" s="354" t="str">
        <f t="shared" si="26"/>
        <v/>
      </c>
      <c r="AJ25" s="357" t="str">
        <f t="shared" si="27"/>
        <v/>
      </c>
      <c r="AK25" s="360" t="str">
        <f t="shared" si="28"/>
        <v/>
      </c>
      <c r="AL25" s="347" t="str">
        <f t="shared" si="21"/>
        <v/>
      </c>
    </row>
    <row r="26" spans="1:38" ht="19.5" customHeight="1">
      <c r="A26" s="205" t="str">
        <f t="shared" si="1"/>
        <v/>
      </c>
      <c r="B26" s="212" t="str">
        <f t="shared" si="2"/>
        <v/>
      </c>
      <c r="C26" s="219" t="str">
        <f t="shared" si="3"/>
        <v/>
      </c>
      <c r="D26" s="226" t="str">
        <f t="shared" si="4"/>
        <v/>
      </c>
      <c r="E26" s="229" t="str">
        <f t="shared" si="5"/>
        <v/>
      </c>
      <c r="F26" s="232" t="str">
        <f t="shared" si="6"/>
        <v/>
      </c>
      <c r="G26" s="234" t="s">
        <v>126</v>
      </c>
      <c r="H26" s="236" t="str">
        <f t="shared" si="22"/>
        <v/>
      </c>
      <c r="I26" s="239" t="s">
        <v>137</v>
      </c>
      <c r="J26" s="247" t="str">
        <f t="shared" si="7"/>
        <v/>
      </c>
      <c r="K26" s="226" t="str">
        <f t="shared" si="8"/>
        <v/>
      </c>
      <c r="L26" s="226" t="str">
        <f t="shared" si="23"/>
        <v/>
      </c>
      <c r="M26" s="260" t="str">
        <f t="shared" si="9"/>
        <v/>
      </c>
      <c r="N26" s="263" t="str">
        <f t="shared" si="10"/>
        <v/>
      </c>
      <c r="O26" s="269" t="str">
        <f t="shared" si="11"/>
        <v/>
      </c>
      <c r="P26" s="247" t="str">
        <f>HLOOKUP(A$1,AI$13:AK$69,14,FALSE)</f>
        <v/>
      </c>
      <c r="Q26" s="284"/>
      <c r="R26" s="247" t="str">
        <f t="shared" si="12"/>
        <v/>
      </c>
      <c r="S26" s="287" t="str">
        <f t="shared" si="13"/>
        <v/>
      </c>
      <c r="T26" s="247" t="str">
        <f t="shared" si="14"/>
        <v/>
      </c>
      <c r="U26" s="247" t="str">
        <f t="shared" si="15"/>
        <v/>
      </c>
      <c r="V26" s="302" t="str">
        <f t="shared" si="0"/>
        <v/>
      </c>
      <c r="W26" s="309" t="str">
        <f t="shared" si="16"/>
        <v/>
      </c>
      <c r="Y26" s="313">
        <v>25</v>
      </c>
      <c r="Z26" s="317">
        <v>0.04</v>
      </c>
      <c r="AA26" s="317">
        <v>0.1</v>
      </c>
      <c r="AB26" s="317">
        <v>0.112</v>
      </c>
      <c r="AC26" s="323">
        <v>2.0580000000000001E-2</v>
      </c>
      <c r="AD26" s="330" t="str">
        <f t="shared" si="24"/>
        <v/>
      </c>
      <c r="AE26" s="335" t="str">
        <f t="shared" si="25"/>
        <v/>
      </c>
      <c r="AF26" s="339"/>
      <c r="AG26" s="192">
        <v>14</v>
      </c>
      <c r="AH26" s="347" t="str">
        <f t="shared" si="17"/>
        <v/>
      </c>
      <c r="AI26" s="354" t="str">
        <f t="shared" si="26"/>
        <v/>
      </c>
      <c r="AJ26" s="357" t="str">
        <f t="shared" si="27"/>
        <v/>
      </c>
      <c r="AK26" s="360" t="str">
        <f t="shared" si="28"/>
        <v/>
      </c>
      <c r="AL26" s="347" t="str">
        <f t="shared" si="21"/>
        <v/>
      </c>
    </row>
    <row r="27" spans="1:38" ht="19.5" customHeight="1">
      <c r="A27" s="205" t="str">
        <f t="shared" si="1"/>
        <v/>
      </c>
      <c r="B27" s="212" t="str">
        <f t="shared" si="2"/>
        <v/>
      </c>
      <c r="C27" s="219" t="str">
        <f t="shared" si="3"/>
        <v/>
      </c>
      <c r="D27" s="226" t="str">
        <f t="shared" si="4"/>
        <v/>
      </c>
      <c r="E27" s="229" t="str">
        <f t="shared" si="5"/>
        <v/>
      </c>
      <c r="F27" s="232" t="str">
        <f t="shared" si="6"/>
        <v/>
      </c>
      <c r="G27" s="234" t="s">
        <v>126</v>
      </c>
      <c r="H27" s="236" t="str">
        <f t="shared" si="22"/>
        <v/>
      </c>
      <c r="I27" s="239" t="s">
        <v>137</v>
      </c>
      <c r="J27" s="247" t="str">
        <f t="shared" si="7"/>
        <v/>
      </c>
      <c r="K27" s="226" t="str">
        <f t="shared" si="8"/>
        <v/>
      </c>
      <c r="L27" s="226" t="str">
        <f t="shared" si="23"/>
        <v/>
      </c>
      <c r="M27" s="260" t="str">
        <f t="shared" si="9"/>
        <v/>
      </c>
      <c r="N27" s="263" t="str">
        <f t="shared" si="10"/>
        <v/>
      </c>
      <c r="O27" s="269" t="str">
        <f t="shared" si="11"/>
        <v/>
      </c>
      <c r="P27" s="247" t="str">
        <f>HLOOKUP(A$1,AI$13:AK$69,15,FALSE)</f>
        <v/>
      </c>
      <c r="Q27" s="284"/>
      <c r="R27" s="247" t="str">
        <f t="shared" si="12"/>
        <v/>
      </c>
      <c r="S27" s="287" t="str">
        <f t="shared" si="13"/>
        <v/>
      </c>
      <c r="T27" s="247" t="str">
        <f t="shared" si="14"/>
        <v/>
      </c>
      <c r="U27" s="247" t="str">
        <f t="shared" si="15"/>
        <v/>
      </c>
      <c r="V27" s="302" t="str">
        <f t="shared" si="0"/>
        <v/>
      </c>
      <c r="W27" s="309" t="str">
        <f t="shared" si="16"/>
        <v/>
      </c>
      <c r="Y27" s="313">
        <v>26</v>
      </c>
      <c r="Z27" s="317">
        <v>3.9E-2</v>
      </c>
      <c r="AA27" s="317">
        <v>9.6000000000000002E-2</v>
      </c>
      <c r="AB27" s="317">
        <v>0.1</v>
      </c>
      <c r="AC27" s="323">
        <v>1.9890000000000001E-2</v>
      </c>
      <c r="AD27" s="330" t="str">
        <f t="shared" si="24"/>
        <v/>
      </c>
      <c r="AE27" s="335" t="str">
        <f t="shared" si="25"/>
        <v/>
      </c>
      <c r="AF27" s="339"/>
      <c r="AG27" s="192">
        <v>15</v>
      </c>
      <c r="AH27" s="347" t="str">
        <f t="shared" si="17"/>
        <v/>
      </c>
      <c r="AI27" s="354" t="str">
        <f t="shared" si="26"/>
        <v/>
      </c>
      <c r="AJ27" s="357" t="str">
        <f t="shared" si="27"/>
        <v/>
      </c>
      <c r="AK27" s="360" t="str">
        <f t="shared" si="28"/>
        <v/>
      </c>
      <c r="AL27" s="347" t="str">
        <f t="shared" si="21"/>
        <v/>
      </c>
    </row>
    <row r="28" spans="1:38" ht="19.5" customHeight="1">
      <c r="A28" s="205" t="str">
        <f t="shared" si="1"/>
        <v/>
      </c>
      <c r="B28" s="212" t="str">
        <f t="shared" si="2"/>
        <v/>
      </c>
      <c r="C28" s="219" t="str">
        <f t="shared" si="3"/>
        <v/>
      </c>
      <c r="D28" s="226" t="str">
        <f t="shared" si="4"/>
        <v/>
      </c>
      <c r="E28" s="229" t="str">
        <f t="shared" si="5"/>
        <v/>
      </c>
      <c r="F28" s="232" t="str">
        <f t="shared" si="6"/>
        <v/>
      </c>
      <c r="G28" s="234" t="s">
        <v>126</v>
      </c>
      <c r="H28" s="236" t="str">
        <f t="shared" si="22"/>
        <v/>
      </c>
      <c r="I28" s="239" t="s">
        <v>137</v>
      </c>
      <c r="J28" s="247" t="str">
        <f t="shared" si="7"/>
        <v/>
      </c>
      <c r="K28" s="226" t="str">
        <f t="shared" si="8"/>
        <v/>
      </c>
      <c r="L28" s="226" t="str">
        <f t="shared" si="23"/>
        <v/>
      </c>
      <c r="M28" s="260" t="str">
        <f t="shared" si="9"/>
        <v/>
      </c>
      <c r="N28" s="263" t="str">
        <f t="shared" si="10"/>
        <v/>
      </c>
      <c r="O28" s="269" t="str">
        <f t="shared" si="11"/>
        <v/>
      </c>
      <c r="P28" s="247" t="str">
        <f>HLOOKUP(A$1,AI$13:AK$69,16,FALSE)</f>
        <v/>
      </c>
      <c r="Q28" s="284"/>
      <c r="R28" s="247" t="str">
        <f t="shared" si="12"/>
        <v/>
      </c>
      <c r="S28" s="287" t="str">
        <f t="shared" si="13"/>
        <v/>
      </c>
      <c r="T28" s="247" t="str">
        <f t="shared" si="14"/>
        <v/>
      </c>
      <c r="U28" s="247" t="str">
        <f t="shared" si="15"/>
        <v/>
      </c>
      <c r="V28" s="302" t="str">
        <f t="shared" si="0"/>
        <v/>
      </c>
      <c r="W28" s="309" t="str">
        <f t="shared" si="16"/>
        <v/>
      </c>
      <c r="Y28" s="313">
        <v>27</v>
      </c>
      <c r="Z28" s="317">
        <v>3.7999999999999999E-2</v>
      </c>
      <c r="AA28" s="317">
        <v>9.2999999999999999E-2</v>
      </c>
      <c r="AB28" s="317">
        <v>0.1</v>
      </c>
      <c r="AC28" s="323">
        <v>1.9019999999999999E-2</v>
      </c>
      <c r="AD28" s="330" t="str">
        <f t="shared" si="24"/>
        <v/>
      </c>
      <c r="AE28" s="335" t="str">
        <f t="shared" si="25"/>
        <v/>
      </c>
      <c r="AF28" s="339"/>
      <c r="AG28" s="192">
        <v>16</v>
      </c>
      <c r="AH28" s="347" t="str">
        <f t="shared" si="17"/>
        <v/>
      </c>
      <c r="AI28" s="354" t="str">
        <f t="shared" si="26"/>
        <v/>
      </c>
      <c r="AJ28" s="357" t="str">
        <f t="shared" si="27"/>
        <v/>
      </c>
      <c r="AK28" s="360" t="str">
        <f t="shared" si="28"/>
        <v/>
      </c>
      <c r="AL28" s="347" t="str">
        <f t="shared" si="21"/>
        <v/>
      </c>
    </row>
    <row r="29" spans="1:38" ht="19.5" customHeight="1">
      <c r="A29" s="205" t="str">
        <f t="shared" si="1"/>
        <v/>
      </c>
      <c r="B29" s="212" t="str">
        <f t="shared" si="2"/>
        <v/>
      </c>
      <c r="C29" s="219" t="str">
        <f t="shared" si="3"/>
        <v/>
      </c>
      <c r="D29" s="226" t="str">
        <f t="shared" si="4"/>
        <v/>
      </c>
      <c r="E29" s="229" t="str">
        <f t="shared" si="5"/>
        <v/>
      </c>
      <c r="F29" s="232" t="str">
        <f t="shared" si="6"/>
        <v/>
      </c>
      <c r="G29" s="234" t="s">
        <v>126</v>
      </c>
      <c r="H29" s="236" t="str">
        <f t="shared" si="22"/>
        <v/>
      </c>
      <c r="I29" s="239" t="s">
        <v>137</v>
      </c>
      <c r="J29" s="247" t="str">
        <f t="shared" si="7"/>
        <v/>
      </c>
      <c r="K29" s="226" t="str">
        <f t="shared" si="8"/>
        <v/>
      </c>
      <c r="L29" s="226" t="str">
        <f t="shared" si="23"/>
        <v/>
      </c>
      <c r="M29" s="260" t="str">
        <f t="shared" si="9"/>
        <v/>
      </c>
      <c r="N29" s="263" t="str">
        <f t="shared" si="10"/>
        <v/>
      </c>
      <c r="O29" s="269" t="str">
        <f t="shared" si="11"/>
        <v/>
      </c>
      <c r="P29" s="247" t="str">
        <f>HLOOKUP(A$1,AI$13:AK$69,17,FALSE)</f>
        <v/>
      </c>
      <c r="Q29" s="284"/>
      <c r="R29" s="247" t="str">
        <f t="shared" si="12"/>
        <v/>
      </c>
      <c r="S29" s="287" t="str">
        <f t="shared" si="13"/>
        <v/>
      </c>
      <c r="T29" s="247" t="str">
        <f t="shared" si="14"/>
        <v/>
      </c>
      <c r="U29" s="247" t="str">
        <f t="shared" si="15"/>
        <v/>
      </c>
      <c r="V29" s="302" t="str">
        <f t="shared" si="0"/>
        <v/>
      </c>
      <c r="W29" s="309" t="str">
        <f t="shared" si="16"/>
        <v/>
      </c>
      <c r="Y29" s="313">
        <v>28</v>
      </c>
      <c r="Z29" s="317">
        <v>3.5999999999999997E-2</v>
      </c>
      <c r="AA29" s="317">
        <v>8.8999999999999996E-2</v>
      </c>
      <c r="AB29" s="317">
        <v>9.0999999999999998E-2</v>
      </c>
      <c r="AC29" s="323">
        <v>1.866E-2</v>
      </c>
      <c r="AD29" s="330" t="str">
        <f t="shared" si="24"/>
        <v/>
      </c>
      <c r="AE29" s="335" t="str">
        <f t="shared" si="25"/>
        <v/>
      </c>
      <c r="AF29" s="339"/>
      <c r="AG29" s="192">
        <v>17</v>
      </c>
      <c r="AH29" s="347" t="str">
        <f t="shared" si="17"/>
        <v/>
      </c>
      <c r="AI29" s="354" t="str">
        <f t="shared" si="26"/>
        <v/>
      </c>
      <c r="AJ29" s="357" t="str">
        <f t="shared" si="27"/>
        <v/>
      </c>
      <c r="AK29" s="360" t="str">
        <f t="shared" si="28"/>
        <v/>
      </c>
      <c r="AL29" s="347" t="str">
        <f t="shared" si="21"/>
        <v/>
      </c>
    </row>
    <row r="30" spans="1:38" ht="19.5" customHeight="1">
      <c r="A30" s="205" t="str">
        <f t="shared" si="1"/>
        <v/>
      </c>
      <c r="B30" s="212" t="str">
        <f t="shared" si="2"/>
        <v/>
      </c>
      <c r="C30" s="219" t="str">
        <f t="shared" si="3"/>
        <v/>
      </c>
      <c r="D30" s="226" t="str">
        <f t="shared" si="4"/>
        <v/>
      </c>
      <c r="E30" s="229" t="str">
        <f t="shared" si="5"/>
        <v/>
      </c>
      <c r="F30" s="232" t="str">
        <f t="shared" si="6"/>
        <v/>
      </c>
      <c r="G30" s="234" t="s">
        <v>126</v>
      </c>
      <c r="H30" s="236" t="str">
        <f t="shared" si="22"/>
        <v/>
      </c>
      <c r="I30" s="239" t="s">
        <v>137</v>
      </c>
      <c r="J30" s="247" t="str">
        <f t="shared" si="7"/>
        <v/>
      </c>
      <c r="K30" s="226" t="str">
        <f t="shared" si="8"/>
        <v/>
      </c>
      <c r="L30" s="226" t="str">
        <f t="shared" si="23"/>
        <v/>
      </c>
      <c r="M30" s="260" t="str">
        <f t="shared" si="9"/>
        <v/>
      </c>
      <c r="N30" s="263" t="str">
        <f t="shared" si="10"/>
        <v/>
      </c>
      <c r="O30" s="269" t="str">
        <f t="shared" si="11"/>
        <v/>
      </c>
      <c r="P30" s="247" t="str">
        <f>HLOOKUP(A$1,AI$13:AK$69,18,FALSE)</f>
        <v/>
      </c>
      <c r="Q30" s="284"/>
      <c r="R30" s="247" t="str">
        <f t="shared" si="12"/>
        <v/>
      </c>
      <c r="S30" s="287" t="str">
        <f t="shared" si="13"/>
        <v/>
      </c>
      <c r="T30" s="247" t="str">
        <f t="shared" si="14"/>
        <v/>
      </c>
      <c r="U30" s="247" t="str">
        <f t="shared" si="15"/>
        <v/>
      </c>
      <c r="V30" s="302" t="str">
        <f t="shared" si="0"/>
        <v/>
      </c>
      <c r="W30" s="309" t="str">
        <f t="shared" si="16"/>
        <v/>
      </c>
      <c r="Y30" s="313">
        <v>29</v>
      </c>
      <c r="Z30" s="317">
        <v>3.5000000000000003E-2</v>
      </c>
      <c r="AA30" s="317">
        <v>8.5999999999999993E-2</v>
      </c>
      <c r="AB30" s="317">
        <v>9.0999999999999998E-2</v>
      </c>
      <c r="AC30" s="323">
        <v>1.8030000000000001E-2</v>
      </c>
      <c r="AD30" s="330" t="str">
        <f t="shared" si="24"/>
        <v/>
      </c>
      <c r="AE30" s="335" t="str">
        <f t="shared" si="25"/>
        <v/>
      </c>
      <c r="AF30" s="339"/>
      <c r="AG30" s="192">
        <v>18</v>
      </c>
      <c r="AH30" s="347" t="str">
        <f t="shared" si="17"/>
        <v/>
      </c>
      <c r="AI30" s="354" t="str">
        <f t="shared" si="26"/>
        <v/>
      </c>
      <c r="AJ30" s="357" t="str">
        <f t="shared" si="27"/>
        <v/>
      </c>
      <c r="AK30" s="360" t="str">
        <f t="shared" si="28"/>
        <v/>
      </c>
      <c r="AL30" s="347" t="str">
        <f t="shared" si="21"/>
        <v/>
      </c>
    </row>
    <row r="31" spans="1:38" ht="19.5" customHeight="1">
      <c r="A31" s="205" t="str">
        <f t="shared" si="1"/>
        <v/>
      </c>
      <c r="B31" s="212" t="str">
        <f t="shared" si="2"/>
        <v/>
      </c>
      <c r="C31" s="219" t="str">
        <f t="shared" si="3"/>
        <v/>
      </c>
      <c r="D31" s="226" t="str">
        <f t="shared" si="4"/>
        <v/>
      </c>
      <c r="E31" s="229" t="str">
        <f t="shared" si="5"/>
        <v/>
      </c>
      <c r="F31" s="232" t="str">
        <f t="shared" si="6"/>
        <v/>
      </c>
      <c r="G31" s="234" t="s">
        <v>126</v>
      </c>
      <c r="H31" s="236" t="str">
        <f t="shared" si="22"/>
        <v/>
      </c>
      <c r="I31" s="239" t="s">
        <v>137</v>
      </c>
      <c r="J31" s="247" t="str">
        <f t="shared" si="7"/>
        <v/>
      </c>
      <c r="K31" s="226" t="str">
        <f t="shared" si="8"/>
        <v/>
      </c>
      <c r="L31" s="226" t="str">
        <f t="shared" si="23"/>
        <v/>
      </c>
      <c r="M31" s="260" t="str">
        <f t="shared" si="9"/>
        <v/>
      </c>
      <c r="N31" s="263" t="str">
        <f t="shared" si="10"/>
        <v/>
      </c>
      <c r="O31" s="269" t="str">
        <f t="shared" si="11"/>
        <v/>
      </c>
      <c r="P31" s="247" t="str">
        <f>HLOOKUP(A$1,AI$13:AK$69,19,FALSE)</f>
        <v/>
      </c>
      <c r="Q31" s="284"/>
      <c r="R31" s="247" t="str">
        <f t="shared" si="12"/>
        <v/>
      </c>
      <c r="S31" s="287" t="str">
        <f t="shared" si="13"/>
        <v/>
      </c>
      <c r="T31" s="247" t="str">
        <f t="shared" si="14"/>
        <v/>
      </c>
      <c r="U31" s="247" t="str">
        <f t="shared" si="15"/>
        <v/>
      </c>
      <c r="V31" s="302" t="str">
        <f t="shared" si="0"/>
        <v/>
      </c>
      <c r="W31" s="309" t="str">
        <f t="shared" si="16"/>
        <v/>
      </c>
      <c r="Y31" s="313">
        <v>30</v>
      </c>
      <c r="Z31" s="317">
        <v>3.4000000000000002E-2</v>
      </c>
      <c r="AA31" s="317">
        <v>8.3000000000000004E-2</v>
      </c>
      <c r="AB31" s="317">
        <v>8.4000000000000005E-2</v>
      </c>
      <c r="AC31" s="323">
        <v>1.7659999999999999E-2</v>
      </c>
      <c r="AD31" s="330" t="str">
        <f t="shared" si="24"/>
        <v/>
      </c>
      <c r="AE31" s="335" t="str">
        <f t="shared" si="25"/>
        <v/>
      </c>
      <c r="AF31" s="339"/>
      <c r="AG31" s="192">
        <v>19</v>
      </c>
      <c r="AH31" s="347" t="str">
        <f t="shared" si="17"/>
        <v/>
      </c>
      <c r="AI31" s="354" t="str">
        <f t="shared" si="26"/>
        <v/>
      </c>
      <c r="AJ31" s="357" t="str">
        <f t="shared" si="27"/>
        <v/>
      </c>
      <c r="AK31" s="360" t="str">
        <f t="shared" si="28"/>
        <v/>
      </c>
      <c r="AL31" s="347" t="str">
        <f t="shared" si="21"/>
        <v/>
      </c>
    </row>
    <row r="32" spans="1:38" ht="19.5" customHeight="1">
      <c r="A32" s="205" t="str">
        <f t="shared" si="1"/>
        <v/>
      </c>
      <c r="B32" s="212" t="str">
        <f t="shared" si="2"/>
        <v/>
      </c>
      <c r="C32" s="219" t="str">
        <f t="shared" si="3"/>
        <v/>
      </c>
      <c r="D32" s="226" t="str">
        <f t="shared" si="4"/>
        <v/>
      </c>
      <c r="E32" s="229" t="str">
        <f t="shared" si="5"/>
        <v/>
      </c>
      <c r="F32" s="232" t="str">
        <f t="shared" si="6"/>
        <v/>
      </c>
      <c r="G32" s="234" t="s">
        <v>126</v>
      </c>
      <c r="H32" s="236" t="str">
        <f t="shared" si="22"/>
        <v/>
      </c>
      <c r="I32" s="239" t="s">
        <v>137</v>
      </c>
      <c r="J32" s="247" t="str">
        <f t="shared" si="7"/>
        <v/>
      </c>
      <c r="K32" s="226" t="str">
        <f t="shared" si="8"/>
        <v/>
      </c>
      <c r="L32" s="226" t="str">
        <f t="shared" si="23"/>
        <v/>
      </c>
      <c r="M32" s="260" t="str">
        <f t="shared" si="9"/>
        <v/>
      </c>
      <c r="N32" s="263" t="str">
        <f t="shared" si="10"/>
        <v/>
      </c>
      <c r="O32" s="269" t="str">
        <f t="shared" si="11"/>
        <v/>
      </c>
      <c r="P32" s="247" t="str">
        <f>HLOOKUP(A$1,AI$13:AK$69,20,FALSE)</f>
        <v/>
      </c>
      <c r="Q32" s="284"/>
      <c r="R32" s="247" t="str">
        <f t="shared" si="12"/>
        <v/>
      </c>
      <c r="S32" s="287" t="str">
        <f t="shared" si="13"/>
        <v/>
      </c>
      <c r="T32" s="247" t="str">
        <f t="shared" si="14"/>
        <v/>
      </c>
      <c r="U32" s="247" t="str">
        <f t="shared" si="15"/>
        <v/>
      </c>
      <c r="V32" s="302" t="str">
        <f t="shared" si="0"/>
        <v/>
      </c>
      <c r="W32" s="309" t="str">
        <f t="shared" si="16"/>
        <v/>
      </c>
      <c r="Y32" s="313">
        <v>31</v>
      </c>
      <c r="Z32" s="317">
        <v>3.3000000000000002E-2</v>
      </c>
      <c r="AA32" s="317">
        <v>8.1000000000000003E-2</v>
      </c>
      <c r="AB32" s="317">
        <v>8.4000000000000005E-2</v>
      </c>
      <c r="AC32" s="323">
        <v>1.6879999999999999E-2</v>
      </c>
      <c r="AD32" s="330" t="str">
        <f t="shared" si="24"/>
        <v/>
      </c>
      <c r="AE32" s="335" t="str">
        <f t="shared" si="25"/>
        <v/>
      </c>
      <c r="AF32" s="339"/>
      <c r="AG32" s="192">
        <v>20</v>
      </c>
      <c r="AH32" s="347" t="str">
        <f t="shared" si="17"/>
        <v/>
      </c>
      <c r="AI32" s="354" t="str">
        <f t="shared" si="26"/>
        <v/>
      </c>
      <c r="AJ32" s="357" t="str">
        <f t="shared" si="27"/>
        <v/>
      </c>
      <c r="AK32" s="360" t="str">
        <f t="shared" si="28"/>
        <v/>
      </c>
      <c r="AL32" s="347" t="str">
        <f t="shared" si="21"/>
        <v/>
      </c>
    </row>
    <row r="33" spans="1:38" ht="19.5" customHeight="1">
      <c r="A33" s="205" t="str">
        <f t="shared" si="1"/>
        <v/>
      </c>
      <c r="B33" s="212" t="str">
        <f t="shared" si="2"/>
        <v/>
      </c>
      <c r="C33" s="219" t="str">
        <f t="shared" si="3"/>
        <v/>
      </c>
      <c r="D33" s="226" t="str">
        <f t="shared" si="4"/>
        <v/>
      </c>
      <c r="E33" s="229" t="str">
        <f t="shared" si="5"/>
        <v/>
      </c>
      <c r="F33" s="232" t="str">
        <f t="shared" si="6"/>
        <v/>
      </c>
      <c r="G33" s="234" t="s">
        <v>126</v>
      </c>
      <c r="H33" s="236" t="str">
        <f t="shared" si="22"/>
        <v/>
      </c>
      <c r="I33" s="239" t="s">
        <v>137</v>
      </c>
      <c r="J33" s="247" t="str">
        <f t="shared" si="7"/>
        <v/>
      </c>
      <c r="K33" s="226" t="str">
        <f t="shared" si="8"/>
        <v/>
      </c>
      <c r="L33" s="226" t="str">
        <f t="shared" si="23"/>
        <v/>
      </c>
      <c r="M33" s="260" t="str">
        <f t="shared" si="9"/>
        <v/>
      </c>
      <c r="N33" s="263" t="str">
        <f t="shared" si="10"/>
        <v/>
      </c>
      <c r="O33" s="269" t="str">
        <f t="shared" si="11"/>
        <v/>
      </c>
      <c r="P33" s="247" t="str">
        <f>HLOOKUP(A$1,AI$13:AK$69,21,FALSE)</f>
        <v/>
      </c>
      <c r="Q33" s="284"/>
      <c r="R33" s="247" t="str">
        <f t="shared" si="12"/>
        <v/>
      </c>
      <c r="S33" s="287" t="str">
        <f t="shared" si="13"/>
        <v/>
      </c>
      <c r="T33" s="247" t="str">
        <f t="shared" si="14"/>
        <v/>
      </c>
      <c r="U33" s="247" t="str">
        <f t="shared" si="15"/>
        <v/>
      </c>
      <c r="V33" s="302" t="str">
        <f t="shared" si="0"/>
        <v/>
      </c>
      <c r="W33" s="309" t="str">
        <f t="shared" si="16"/>
        <v/>
      </c>
      <c r="Y33" s="313">
        <v>32</v>
      </c>
      <c r="Z33" s="317">
        <v>3.2000000000000001E-2</v>
      </c>
      <c r="AA33" s="317">
        <v>7.8E-2</v>
      </c>
      <c r="AB33" s="317">
        <v>8.4000000000000005E-2</v>
      </c>
      <c r="AC33" s="323">
        <v>1.6549999999999999E-2</v>
      </c>
      <c r="AD33" s="330" t="str">
        <f t="shared" si="24"/>
        <v/>
      </c>
      <c r="AE33" s="335" t="str">
        <f t="shared" si="25"/>
        <v/>
      </c>
      <c r="AF33" s="339"/>
      <c r="AG33" s="192">
        <v>21</v>
      </c>
      <c r="AH33" s="347" t="str">
        <f t="shared" si="17"/>
        <v/>
      </c>
      <c r="AI33" s="354" t="str">
        <f t="shared" si="26"/>
        <v/>
      </c>
      <c r="AJ33" s="357" t="str">
        <f t="shared" si="27"/>
        <v/>
      </c>
      <c r="AK33" s="360" t="str">
        <f t="shared" si="28"/>
        <v/>
      </c>
      <c r="AL33" s="347" t="str">
        <f t="shared" si="21"/>
        <v/>
      </c>
    </row>
    <row r="34" spans="1:38" ht="19.5" customHeight="1">
      <c r="A34" s="205" t="str">
        <f t="shared" si="1"/>
        <v/>
      </c>
      <c r="B34" s="212" t="str">
        <f t="shared" si="2"/>
        <v/>
      </c>
      <c r="C34" s="219" t="str">
        <f t="shared" si="3"/>
        <v/>
      </c>
      <c r="D34" s="226" t="str">
        <f t="shared" si="4"/>
        <v/>
      </c>
      <c r="E34" s="229" t="str">
        <f t="shared" si="5"/>
        <v/>
      </c>
      <c r="F34" s="232" t="str">
        <f t="shared" si="6"/>
        <v/>
      </c>
      <c r="G34" s="234" t="s">
        <v>126</v>
      </c>
      <c r="H34" s="236" t="str">
        <f t="shared" si="22"/>
        <v/>
      </c>
      <c r="I34" s="239" t="s">
        <v>137</v>
      </c>
      <c r="J34" s="247" t="str">
        <f t="shared" si="7"/>
        <v/>
      </c>
      <c r="K34" s="226" t="str">
        <f t="shared" si="8"/>
        <v/>
      </c>
      <c r="L34" s="226" t="str">
        <f t="shared" si="23"/>
        <v/>
      </c>
      <c r="M34" s="260" t="str">
        <f t="shared" si="9"/>
        <v/>
      </c>
      <c r="N34" s="263" t="str">
        <f t="shared" si="10"/>
        <v/>
      </c>
      <c r="O34" s="269" t="str">
        <f t="shared" si="11"/>
        <v/>
      </c>
      <c r="P34" s="247" t="str">
        <f>HLOOKUP(A$1,AI$13:AK$69,22,FALSE)</f>
        <v/>
      </c>
      <c r="Q34" s="284"/>
      <c r="R34" s="247" t="str">
        <f t="shared" si="12"/>
        <v/>
      </c>
      <c r="S34" s="287" t="str">
        <f t="shared" si="13"/>
        <v/>
      </c>
      <c r="T34" s="247" t="str">
        <f t="shared" si="14"/>
        <v/>
      </c>
      <c r="U34" s="247" t="str">
        <f t="shared" si="15"/>
        <v/>
      </c>
      <c r="V34" s="302" t="str">
        <f t="shared" si="0"/>
        <v/>
      </c>
      <c r="W34" s="309" t="str">
        <f t="shared" si="16"/>
        <v/>
      </c>
      <c r="Y34" s="313">
        <v>33</v>
      </c>
      <c r="Z34" s="317">
        <v>3.1E-2</v>
      </c>
      <c r="AA34" s="317">
        <v>7.5999999999999998E-2</v>
      </c>
      <c r="AB34" s="317">
        <v>7.6999999999999999E-2</v>
      </c>
      <c r="AC34" s="323">
        <v>1.585E-2</v>
      </c>
      <c r="AD34" s="330" t="str">
        <f t="shared" si="24"/>
        <v/>
      </c>
      <c r="AE34" s="335" t="str">
        <f t="shared" si="25"/>
        <v/>
      </c>
      <c r="AF34" s="339"/>
      <c r="AG34" s="192">
        <v>22</v>
      </c>
      <c r="AH34" s="347" t="str">
        <f t="shared" si="17"/>
        <v/>
      </c>
      <c r="AI34" s="354" t="str">
        <f t="shared" si="26"/>
        <v/>
      </c>
      <c r="AJ34" s="357" t="str">
        <f t="shared" si="27"/>
        <v/>
      </c>
      <c r="AK34" s="360" t="str">
        <f t="shared" si="28"/>
        <v/>
      </c>
      <c r="AL34" s="347" t="str">
        <f t="shared" si="21"/>
        <v/>
      </c>
    </row>
    <row r="35" spans="1:38" ht="19.5" customHeight="1">
      <c r="A35" s="205" t="str">
        <f t="shared" si="1"/>
        <v/>
      </c>
      <c r="B35" s="212" t="str">
        <f t="shared" si="2"/>
        <v/>
      </c>
      <c r="C35" s="220" t="str">
        <f t="shared" si="3"/>
        <v/>
      </c>
      <c r="D35" s="226" t="str">
        <f t="shared" si="4"/>
        <v/>
      </c>
      <c r="E35" s="226" t="str">
        <f t="shared" si="5"/>
        <v/>
      </c>
      <c r="F35" s="232" t="str">
        <f t="shared" si="6"/>
        <v/>
      </c>
      <c r="G35" s="234" t="s">
        <v>126</v>
      </c>
      <c r="H35" s="236" t="str">
        <f t="shared" si="22"/>
        <v/>
      </c>
      <c r="I35" s="239" t="s">
        <v>137</v>
      </c>
      <c r="J35" s="247" t="str">
        <f t="shared" si="7"/>
        <v/>
      </c>
      <c r="K35" s="226" t="str">
        <f t="shared" si="8"/>
        <v/>
      </c>
      <c r="L35" s="226" t="str">
        <f t="shared" si="23"/>
        <v/>
      </c>
      <c r="M35" s="260" t="str">
        <f t="shared" si="9"/>
        <v/>
      </c>
      <c r="N35" s="263" t="str">
        <f t="shared" si="10"/>
        <v/>
      </c>
      <c r="O35" s="270" t="str">
        <f t="shared" si="11"/>
        <v/>
      </c>
      <c r="P35" s="247" t="str">
        <f>HLOOKUP(A$1,AI$13:AK$69,23,FALSE)</f>
        <v/>
      </c>
      <c r="Q35" s="284"/>
      <c r="R35" s="247" t="str">
        <f t="shared" si="12"/>
        <v/>
      </c>
      <c r="S35" s="287" t="str">
        <f t="shared" si="13"/>
        <v/>
      </c>
      <c r="T35" s="247" t="str">
        <f t="shared" si="14"/>
        <v/>
      </c>
      <c r="U35" s="247" t="str">
        <f t="shared" si="15"/>
        <v/>
      </c>
      <c r="V35" s="302" t="str">
        <f t="shared" si="0"/>
        <v/>
      </c>
      <c r="W35" s="309" t="str">
        <f t="shared" si="16"/>
        <v/>
      </c>
      <c r="Y35" s="313">
        <v>34</v>
      </c>
      <c r="Z35" s="317">
        <v>0.03</v>
      </c>
      <c r="AA35" s="317">
        <v>7.3999999999999996E-2</v>
      </c>
      <c r="AB35" s="317">
        <v>7.6999999999999999E-2</v>
      </c>
      <c r="AC35" s="323">
        <v>1.532E-2</v>
      </c>
      <c r="AD35" s="330" t="str">
        <f t="shared" si="24"/>
        <v/>
      </c>
      <c r="AE35" s="335" t="str">
        <f t="shared" si="25"/>
        <v/>
      </c>
      <c r="AF35" s="339"/>
      <c r="AG35" s="192">
        <v>23</v>
      </c>
      <c r="AH35" s="347" t="str">
        <f t="shared" si="17"/>
        <v/>
      </c>
      <c r="AI35" s="354" t="str">
        <f t="shared" si="26"/>
        <v/>
      </c>
      <c r="AJ35" s="357" t="str">
        <f t="shared" si="27"/>
        <v/>
      </c>
      <c r="AK35" s="360" t="str">
        <f t="shared" si="28"/>
        <v/>
      </c>
      <c r="AL35" s="347" t="str">
        <f t="shared" si="21"/>
        <v/>
      </c>
    </row>
    <row r="36" spans="1:38" ht="19.5" customHeight="1">
      <c r="A36" s="205" t="str">
        <f t="shared" si="1"/>
        <v/>
      </c>
      <c r="B36" s="212" t="str">
        <f t="shared" si="2"/>
        <v/>
      </c>
      <c r="C36" s="220" t="str">
        <f t="shared" si="3"/>
        <v/>
      </c>
      <c r="D36" s="226" t="str">
        <f t="shared" si="4"/>
        <v/>
      </c>
      <c r="E36" s="226" t="str">
        <f t="shared" si="5"/>
        <v/>
      </c>
      <c r="F36" s="232" t="str">
        <f t="shared" si="6"/>
        <v/>
      </c>
      <c r="G36" s="234" t="s">
        <v>126</v>
      </c>
      <c r="H36" s="236" t="str">
        <f t="shared" si="22"/>
        <v/>
      </c>
      <c r="I36" s="239" t="s">
        <v>137</v>
      </c>
      <c r="J36" s="247" t="str">
        <f t="shared" si="7"/>
        <v/>
      </c>
      <c r="K36" s="226" t="str">
        <f t="shared" si="8"/>
        <v/>
      </c>
      <c r="L36" s="226" t="str">
        <f t="shared" si="23"/>
        <v/>
      </c>
      <c r="M36" s="260" t="str">
        <f t="shared" si="9"/>
        <v/>
      </c>
      <c r="N36" s="263" t="str">
        <f t="shared" si="10"/>
        <v/>
      </c>
      <c r="O36" s="270" t="str">
        <f t="shared" si="11"/>
        <v/>
      </c>
      <c r="P36" s="247" t="str">
        <f>HLOOKUP(A$1,AI$13:AK$69,24,FALSE)</f>
        <v/>
      </c>
      <c r="Q36" s="284"/>
      <c r="R36" s="247" t="str">
        <f t="shared" si="12"/>
        <v/>
      </c>
      <c r="S36" s="287" t="str">
        <f t="shared" si="13"/>
        <v/>
      </c>
      <c r="T36" s="247" t="str">
        <f t="shared" si="14"/>
        <v/>
      </c>
      <c r="U36" s="247" t="str">
        <f t="shared" si="15"/>
        <v/>
      </c>
      <c r="V36" s="302" t="str">
        <f t="shared" si="0"/>
        <v/>
      </c>
      <c r="W36" s="309" t="str">
        <f t="shared" si="16"/>
        <v/>
      </c>
      <c r="Y36" s="313">
        <v>35</v>
      </c>
      <c r="Z36" s="317">
        <v>2.9000000000000001E-2</v>
      </c>
      <c r="AA36" s="317">
        <v>7.0999999999999994E-2</v>
      </c>
      <c r="AB36" s="317">
        <v>7.1999999999999995E-2</v>
      </c>
      <c r="AC36" s="323">
        <v>1.532E-2</v>
      </c>
      <c r="AD36" s="330" t="str">
        <f t="shared" si="24"/>
        <v/>
      </c>
      <c r="AE36" s="335" t="str">
        <f t="shared" si="25"/>
        <v/>
      </c>
      <c r="AF36" s="339"/>
      <c r="AG36" s="192">
        <v>24</v>
      </c>
      <c r="AH36" s="347" t="str">
        <f t="shared" si="17"/>
        <v/>
      </c>
      <c r="AI36" s="354" t="str">
        <f t="shared" si="26"/>
        <v/>
      </c>
      <c r="AJ36" s="357" t="str">
        <f t="shared" si="27"/>
        <v/>
      </c>
      <c r="AK36" s="360" t="str">
        <f t="shared" si="28"/>
        <v/>
      </c>
      <c r="AL36" s="347" t="str">
        <f t="shared" si="21"/>
        <v/>
      </c>
    </row>
    <row r="37" spans="1:38" ht="19.5" customHeight="1">
      <c r="A37" s="205" t="str">
        <f t="shared" si="1"/>
        <v/>
      </c>
      <c r="B37" s="212" t="str">
        <f t="shared" si="2"/>
        <v/>
      </c>
      <c r="C37" s="220" t="str">
        <f t="shared" si="3"/>
        <v/>
      </c>
      <c r="D37" s="226" t="str">
        <f t="shared" si="4"/>
        <v/>
      </c>
      <c r="E37" s="226" t="str">
        <f t="shared" si="5"/>
        <v/>
      </c>
      <c r="F37" s="232" t="str">
        <f t="shared" si="6"/>
        <v/>
      </c>
      <c r="G37" s="234" t="s">
        <v>126</v>
      </c>
      <c r="H37" s="236" t="str">
        <f t="shared" si="22"/>
        <v/>
      </c>
      <c r="I37" s="239" t="s">
        <v>137</v>
      </c>
      <c r="J37" s="247" t="str">
        <f t="shared" si="7"/>
        <v/>
      </c>
      <c r="K37" s="226" t="str">
        <f t="shared" si="8"/>
        <v/>
      </c>
      <c r="L37" s="226" t="str">
        <f t="shared" si="23"/>
        <v/>
      </c>
      <c r="M37" s="260" t="str">
        <f t="shared" si="9"/>
        <v/>
      </c>
      <c r="N37" s="263" t="str">
        <f t="shared" si="10"/>
        <v/>
      </c>
      <c r="O37" s="270" t="str">
        <f t="shared" si="11"/>
        <v/>
      </c>
      <c r="P37" s="247" t="str">
        <f>HLOOKUP(A$1,AI$13:AK$69,25,FALSE)</f>
        <v/>
      </c>
      <c r="Q37" s="284"/>
      <c r="R37" s="247" t="str">
        <f t="shared" si="12"/>
        <v/>
      </c>
      <c r="S37" s="287" t="str">
        <f t="shared" si="13"/>
        <v/>
      </c>
      <c r="T37" s="247" t="str">
        <f t="shared" si="14"/>
        <v/>
      </c>
      <c r="U37" s="247" t="str">
        <f t="shared" si="15"/>
        <v/>
      </c>
      <c r="V37" s="302" t="str">
        <f t="shared" si="0"/>
        <v/>
      </c>
      <c r="W37" s="309" t="str">
        <f t="shared" si="16"/>
        <v/>
      </c>
      <c r="Y37" s="313">
        <v>36</v>
      </c>
      <c r="Z37" s="317">
        <v>2.8000000000000001E-2</v>
      </c>
      <c r="AA37" s="317">
        <v>6.9000000000000006E-2</v>
      </c>
      <c r="AB37" s="317">
        <v>7.1999999999999995E-2</v>
      </c>
      <c r="AC37" s="323">
        <v>1.494E-2</v>
      </c>
      <c r="AD37" s="330" t="str">
        <f t="shared" si="24"/>
        <v/>
      </c>
      <c r="AE37" s="335" t="str">
        <f t="shared" si="25"/>
        <v/>
      </c>
      <c r="AF37" s="339"/>
      <c r="AG37" s="192">
        <v>25</v>
      </c>
      <c r="AH37" s="347" t="str">
        <f t="shared" si="17"/>
        <v/>
      </c>
      <c r="AI37" s="354" t="str">
        <f t="shared" si="26"/>
        <v/>
      </c>
      <c r="AJ37" s="357" t="str">
        <f t="shared" si="27"/>
        <v/>
      </c>
      <c r="AK37" s="360" t="str">
        <f t="shared" si="28"/>
        <v/>
      </c>
      <c r="AL37" s="347" t="str">
        <f t="shared" si="21"/>
        <v/>
      </c>
    </row>
    <row r="38" spans="1:38" ht="19.5" customHeight="1">
      <c r="A38" s="205" t="str">
        <f t="shared" si="1"/>
        <v/>
      </c>
      <c r="B38" s="212" t="str">
        <f t="shared" si="2"/>
        <v/>
      </c>
      <c r="C38" s="220" t="str">
        <f t="shared" si="3"/>
        <v/>
      </c>
      <c r="D38" s="226" t="str">
        <f t="shared" si="4"/>
        <v/>
      </c>
      <c r="E38" s="226" t="str">
        <f t="shared" si="5"/>
        <v/>
      </c>
      <c r="F38" s="232" t="str">
        <f t="shared" si="6"/>
        <v/>
      </c>
      <c r="G38" s="234" t="s">
        <v>126</v>
      </c>
      <c r="H38" s="236" t="str">
        <f t="shared" si="22"/>
        <v/>
      </c>
      <c r="I38" s="239" t="s">
        <v>137</v>
      </c>
      <c r="J38" s="247" t="str">
        <f t="shared" si="7"/>
        <v/>
      </c>
      <c r="K38" s="226" t="str">
        <f t="shared" si="8"/>
        <v/>
      </c>
      <c r="L38" s="226" t="str">
        <f t="shared" si="23"/>
        <v/>
      </c>
      <c r="M38" s="260" t="str">
        <f t="shared" si="9"/>
        <v/>
      </c>
      <c r="N38" s="263" t="str">
        <f t="shared" si="10"/>
        <v/>
      </c>
      <c r="O38" s="270" t="str">
        <f t="shared" si="11"/>
        <v/>
      </c>
      <c r="P38" s="247" t="str">
        <f>HLOOKUP(A$1,AI$13:AK$69,26,FALSE)</f>
        <v/>
      </c>
      <c r="Q38" s="284"/>
      <c r="R38" s="247" t="str">
        <f t="shared" si="12"/>
        <v/>
      </c>
      <c r="S38" s="287" t="str">
        <f t="shared" si="13"/>
        <v/>
      </c>
      <c r="T38" s="247" t="str">
        <f t="shared" si="14"/>
        <v/>
      </c>
      <c r="U38" s="247" t="str">
        <f t="shared" si="15"/>
        <v/>
      </c>
      <c r="V38" s="302" t="str">
        <f t="shared" si="0"/>
        <v/>
      </c>
      <c r="W38" s="309" t="str">
        <f t="shared" si="16"/>
        <v/>
      </c>
      <c r="Y38" s="313">
        <v>37</v>
      </c>
      <c r="Z38" s="317">
        <v>2.8000000000000001E-2</v>
      </c>
      <c r="AA38" s="317">
        <v>6.8000000000000005E-2</v>
      </c>
      <c r="AB38" s="317">
        <v>7.1999999999999995E-2</v>
      </c>
      <c r="AC38" s="323">
        <v>1.4250000000000001E-2</v>
      </c>
      <c r="AD38" s="330" t="str">
        <f t="shared" si="24"/>
        <v/>
      </c>
      <c r="AE38" s="335" t="str">
        <f t="shared" si="25"/>
        <v/>
      </c>
      <c r="AF38" s="339"/>
      <c r="AG38" s="192">
        <v>26</v>
      </c>
      <c r="AH38" s="347" t="str">
        <f t="shared" si="17"/>
        <v/>
      </c>
      <c r="AI38" s="354" t="str">
        <f t="shared" si="26"/>
        <v/>
      </c>
      <c r="AJ38" s="357" t="str">
        <f t="shared" si="27"/>
        <v/>
      </c>
      <c r="AK38" s="360" t="str">
        <f t="shared" si="28"/>
        <v/>
      </c>
      <c r="AL38" s="347" t="str">
        <f t="shared" si="21"/>
        <v/>
      </c>
    </row>
    <row r="39" spans="1:38" ht="19.5" customHeight="1">
      <c r="A39" s="205" t="str">
        <f t="shared" si="1"/>
        <v/>
      </c>
      <c r="B39" s="212" t="str">
        <f t="shared" si="2"/>
        <v/>
      </c>
      <c r="C39" s="220" t="str">
        <f t="shared" si="3"/>
        <v/>
      </c>
      <c r="D39" s="226" t="str">
        <f t="shared" si="4"/>
        <v/>
      </c>
      <c r="E39" s="226" t="str">
        <f t="shared" si="5"/>
        <v/>
      </c>
      <c r="F39" s="232" t="str">
        <f t="shared" si="6"/>
        <v/>
      </c>
      <c r="G39" s="234" t="s">
        <v>126</v>
      </c>
      <c r="H39" s="236" t="str">
        <f t="shared" si="22"/>
        <v/>
      </c>
      <c r="I39" s="239" t="s">
        <v>137</v>
      </c>
      <c r="J39" s="247" t="str">
        <f t="shared" si="7"/>
        <v/>
      </c>
      <c r="K39" s="226" t="str">
        <f t="shared" si="8"/>
        <v/>
      </c>
      <c r="L39" s="226" t="str">
        <f t="shared" si="23"/>
        <v/>
      </c>
      <c r="M39" s="260" t="str">
        <f t="shared" si="9"/>
        <v/>
      </c>
      <c r="N39" s="263" t="str">
        <f t="shared" si="10"/>
        <v/>
      </c>
      <c r="O39" s="270" t="str">
        <f t="shared" si="11"/>
        <v/>
      </c>
      <c r="P39" s="247" t="str">
        <f>HLOOKUP(A$1,AI$13:AK$69,27,FALSE)</f>
        <v/>
      </c>
      <c r="Q39" s="284"/>
      <c r="R39" s="247" t="str">
        <f t="shared" si="12"/>
        <v/>
      </c>
      <c r="S39" s="287" t="str">
        <f t="shared" si="13"/>
        <v/>
      </c>
      <c r="T39" s="247" t="str">
        <f t="shared" si="14"/>
        <v/>
      </c>
      <c r="U39" s="247" t="str">
        <f t="shared" si="15"/>
        <v/>
      </c>
      <c r="V39" s="302" t="str">
        <f t="shared" si="0"/>
        <v/>
      </c>
      <c r="W39" s="309" t="str">
        <f t="shared" si="16"/>
        <v/>
      </c>
      <c r="Y39" s="313">
        <v>38</v>
      </c>
      <c r="Z39" s="317">
        <v>2.7E-2</v>
      </c>
      <c r="AA39" s="317">
        <v>6.6000000000000003E-2</v>
      </c>
      <c r="AB39" s="317">
        <v>6.7000000000000004E-2</v>
      </c>
      <c r="AC39" s="323">
        <v>1.393E-2</v>
      </c>
      <c r="AD39" s="330" t="str">
        <f t="shared" si="24"/>
        <v/>
      </c>
      <c r="AE39" s="335" t="str">
        <f t="shared" si="25"/>
        <v/>
      </c>
      <c r="AF39" s="339"/>
      <c r="AG39" s="192">
        <v>27</v>
      </c>
      <c r="AH39" s="347" t="str">
        <f t="shared" si="17"/>
        <v/>
      </c>
      <c r="AI39" s="354" t="str">
        <f t="shared" si="26"/>
        <v/>
      </c>
      <c r="AJ39" s="357" t="str">
        <f t="shared" si="27"/>
        <v/>
      </c>
      <c r="AK39" s="360" t="str">
        <f t="shared" si="28"/>
        <v/>
      </c>
      <c r="AL39" s="347" t="str">
        <f t="shared" si="21"/>
        <v/>
      </c>
    </row>
    <row r="40" spans="1:38" ht="19.5" customHeight="1">
      <c r="A40" s="205" t="str">
        <f t="shared" si="1"/>
        <v/>
      </c>
      <c r="B40" s="212" t="str">
        <f t="shared" si="2"/>
        <v/>
      </c>
      <c r="C40" s="220" t="str">
        <f t="shared" si="3"/>
        <v/>
      </c>
      <c r="D40" s="226" t="str">
        <f t="shared" si="4"/>
        <v/>
      </c>
      <c r="E40" s="226" t="str">
        <f t="shared" si="5"/>
        <v/>
      </c>
      <c r="F40" s="232" t="str">
        <f t="shared" si="6"/>
        <v/>
      </c>
      <c r="G40" s="234" t="s">
        <v>126</v>
      </c>
      <c r="H40" s="236" t="str">
        <f t="shared" si="22"/>
        <v/>
      </c>
      <c r="I40" s="239" t="s">
        <v>137</v>
      </c>
      <c r="J40" s="247" t="str">
        <f t="shared" si="7"/>
        <v/>
      </c>
      <c r="K40" s="226" t="str">
        <f t="shared" si="8"/>
        <v/>
      </c>
      <c r="L40" s="226" t="str">
        <f t="shared" si="23"/>
        <v/>
      </c>
      <c r="M40" s="260" t="str">
        <f t="shared" si="9"/>
        <v/>
      </c>
      <c r="N40" s="263" t="str">
        <f t="shared" si="10"/>
        <v/>
      </c>
      <c r="O40" s="270" t="str">
        <f t="shared" si="11"/>
        <v/>
      </c>
      <c r="P40" s="247" t="str">
        <f>HLOOKUP(A$1,AI$13:AK$69,28,FALSE)</f>
        <v/>
      </c>
      <c r="Q40" s="284"/>
      <c r="R40" s="247" t="str">
        <f t="shared" si="12"/>
        <v/>
      </c>
      <c r="S40" s="287" t="str">
        <f t="shared" si="13"/>
        <v/>
      </c>
      <c r="T40" s="247" t="str">
        <f t="shared" si="14"/>
        <v/>
      </c>
      <c r="U40" s="247" t="str">
        <f t="shared" si="15"/>
        <v/>
      </c>
      <c r="V40" s="302" t="str">
        <f t="shared" si="0"/>
        <v/>
      </c>
      <c r="W40" s="309" t="str">
        <f t="shared" si="16"/>
        <v/>
      </c>
      <c r="Y40" s="313">
        <v>39</v>
      </c>
      <c r="Z40" s="317">
        <v>2.5999999999999999E-2</v>
      </c>
      <c r="AA40" s="317">
        <v>6.4000000000000001E-2</v>
      </c>
      <c r="AB40" s="317">
        <v>6.7000000000000004E-2</v>
      </c>
      <c r="AC40" s="323">
        <v>1.37E-2</v>
      </c>
      <c r="AD40" s="330" t="str">
        <f t="shared" si="24"/>
        <v/>
      </c>
      <c r="AE40" s="335" t="str">
        <f t="shared" si="25"/>
        <v/>
      </c>
      <c r="AF40" s="339"/>
      <c r="AG40" s="192">
        <v>28</v>
      </c>
      <c r="AH40" s="347" t="str">
        <f t="shared" si="17"/>
        <v/>
      </c>
      <c r="AI40" s="354" t="str">
        <f t="shared" si="26"/>
        <v/>
      </c>
      <c r="AJ40" s="357" t="str">
        <f t="shared" si="27"/>
        <v/>
      </c>
      <c r="AK40" s="360" t="str">
        <f t="shared" si="28"/>
        <v/>
      </c>
      <c r="AL40" s="347" t="str">
        <f t="shared" si="21"/>
        <v/>
      </c>
    </row>
    <row r="41" spans="1:38" ht="19.5" customHeight="1">
      <c r="A41" s="205" t="str">
        <f t="shared" si="1"/>
        <v/>
      </c>
      <c r="B41" s="212" t="str">
        <f t="shared" si="2"/>
        <v/>
      </c>
      <c r="C41" s="220" t="str">
        <f t="shared" si="3"/>
        <v/>
      </c>
      <c r="D41" s="226" t="str">
        <f t="shared" si="4"/>
        <v/>
      </c>
      <c r="E41" s="226" t="str">
        <f t="shared" si="5"/>
        <v/>
      </c>
      <c r="F41" s="232" t="str">
        <f t="shared" si="6"/>
        <v/>
      </c>
      <c r="G41" s="234" t="s">
        <v>126</v>
      </c>
      <c r="H41" s="236" t="str">
        <f t="shared" si="22"/>
        <v/>
      </c>
      <c r="I41" s="239" t="s">
        <v>137</v>
      </c>
      <c r="J41" s="247" t="str">
        <f t="shared" si="7"/>
        <v/>
      </c>
      <c r="K41" s="226" t="str">
        <f t="shared" si="8"/>
        <v/>
      </c>
      <c r="L41" s="226" t="str">
        <f t="shared" si="23"/>
        <v/>
      </c>
      <c r="M41" s="260" t="str">
        <f t="shared" si="9"/>
        <v/>
      </c>
      <c r="N41" s="263" t="str">
        <f t="shared" si="10"/>
        <v/>
      </c>
      <c r="O41" s="270" t="str">
        <f t="shared" si="11"/>
        <v/>
      </c>
      <c r="P41" s="247" t="str">
        <f>HLOOKUP(A$1,AI$13:AK$69,29,FALSE)</f>
        <v/>
      </c>
      <c r="Q41" s="284"/>
      <c r="R41" s="247" t="str">
        <f t="shared" si="12"/>
        <v/>
      </c>
      <c r="S41" s="287" t="str">
        <f t="shared" si="13"/>
        <v/>
      </c>
      <c r="T41" s="247" t="str">
        <f t="shared" si="14"/>
        <v/>
      </c>
      <c r="U41" s="247" t="str">
        <f t="shared" si="15"/>
        <v/>
      </c>
      <c r="V41" s="302" t="str">
        <f t="shared" si="0"/>
        <v/>
      </c>
      <c r="W41" s="309" t="str">
        <f t="shared" si="16"/>
        <v/>
      </c>
      <c r="Y41" s="313">
        <v>40</v>
      </c>
      <c r="Z41" s="317">
        <v>2.5000000000000001E-2</v>
      </c>
      <c r="AA41" s="317">
        <v>6.3E-2</v>
      </c>
      <c r="AB41" s="317">
        <v>6.7000000000000004E-2</v>
      </c>
      <c r="AC41" s="323">
        <v>1.3169999999999999E-2</v>
      </c>
      <c r="AD41" s="330" t="str">
        <f t="shared" si="24"/>
        <v/>
      </c>
      <c r="AE41" s="335" t="str">
        <f t="shared" si="25"/>
        <v/>
      </c>
      <c r="AF41" s="339"/>
      <c r="AG41" s="192">
        <v>29</v>
      </c>
      <c r="AH41" s="347" t="str">
        <f t="shared" si="17"/>
        <v/>
      </c>
      <c r="AI41" s="354" t="str">
        <f t="shared" si="26"/>
        <v/>
      </c>
      <c r="AJ41" s="357" t="str">
        <f t="shared" si="27"/>
        <v/>
      </c>
      <c r="AK41" s="360" t="str">
        <f t="shared" si="28"/>
        <v/>
      </c>
      <c r="AL41" s="347" t="str">
        <f t="shared" si="21"/>
        <v/>
      </c>
    </row>
    <row r="42" spans="1:38" ht="19.5" customHeight="1">
      <c r="A42" s="205" t="str">
        <f t="shared" si="1"/>
        <v/>
      </c>
      <c r="B42" s="212" t="str">
        <f t="shared" si="2"/>
        <v/>
      </c>
      <c r="C42" s="220" t="str">
        <f t="shared" si="3"/>
        <v/>
      </c>
      <c r="D42" s="226" t="str">
        <f t="shared" si="4"/>
        <v/>
      </c>
      <c r="E42" s="226" t="str">
        <f t="shared" si="5"/>
        <v/>
      </c>
      <c r="F42" s="232" t="str">
        <f t="shared" si="6"/>
        <v/>
      </c>
      <c r="G42" s="234" t="s">
        <v>126</v>
      </c>
      <c r="H42" s="236" t="str">
        <f t="shared" si="22"/>
        <v/>
      </c>
      <c r="I42" s="239" t="s">
        <v>137</v>
      </c>
      <c r="J42" s="247" t="str">
        <f t="shared" si="7"/>
        <v/>
      </c>
      <c r="K42" s="226" t="str">
        <f t="shared" si="8"/>
        <v/>
      </c>
      <c r="L42" s="226" t="str">
        <f t="shared" si="23"/>
        <v/>
      </c>
      <c r="M42" s="260" t="str">
        <f t="shared" si="9"/>
        <v/>
      </c>
      <c r="N42" s="263" t="str">
        <f t="shared" si="10"/>
        <v/>
      </c>
      <c r="O42" s="270" t="str">
        <f t="shared" si="11"/>
        <v/>
      </c>
      <c r="P42" s="247" t="str">
        <f>HLOOKUP(A$1,AI$13:AK$69,30,FALSE)</f>
        <v/>
      </c>
      <c r="Q42" s="284"/>
      <c r="R42" s="247" t="str">
        <f t="shared" si="12"/>
        <v/>
      </c>
      <c r="S42" s="287" t="str">
        <f t="shared" si="13"/>
        <v/>
      </c>
      <c r="T42" s="247" t="str">
        <f t="shared" si="14"/>
        <v/>
      </c>
      <c r="U42" s="247" t="str">
        <f t="shared" si="15"/>
        <v/>
      </c>
      <c r="V42" s="302" t="str">
        <f t="shared" si="0"/>
        <v/>
      </c>
      <c r="W42" s="309" t="str">
        <f t="shared" si="16"/>
        <v/>
      </c>
      <c r="Y42" s="313">
        <v>41</v>
      </c>
      <c r="Z42" s="317">
        <v>2.5000000000000001E-2</v>
      </c>
      <c r="AA42" s="317">
        <v>6.0999999999999999E-2</v>
      </c>
      <c r="AB42" s="317">
        <v>6.3E-2</v>
      </c>
      <c r="AC42" s="323">
        <v>1.306E-2</v>
      </c>
      <c r="AD42" s="330" t="str">
        <f t="shared" si="24"/>
        <v/>
      </c>
      <c r="AE42" s="335" t="str">
        <f t="shared" si="25"/>
        <v/>
      </c>
      <c r="AF42" s="339"/>
      <c r="AG42" s="192">
        <v>30</v>
      </c>
      <c r="AH42" s="347" t="str">
        <f t="shared" si="17"/>
        <v/>
      </c>
      <c r="AI42" s="354" t="str">
        <f t="shared" si="26"/>
        <v/>
      </c>
      <c r="AJ42" s="357" t="str">
        <f t="shared" si="27"/>
        <v/>
      </c>
      <c r="AK42" s="360" t="str">
        <f t="shared" si="28"/>
        <v/>
      </c>
      <c r="AL42" s="347" t="str">
        <f t="shared" si="21"/>
        <v/>
      </c>
    </row>
    <row r="43" spans="1:38" ht="19.5" customHeight="1">
      <c r="A43" s="205" t="str">
        <f t="shared" si="1"/>
        <v/>
      </c>
      <c r="B43" s="212" t="str">
        <f t="shared" si="2"/>
        <v/>
      </c>
      <c r="C43" s="220" t="str">
        <f t="shared" si="3"/>
        <v/>
      </c>
      <c r="D43" s="226" t="str">
        <f t="shared" si="4"/>
        <v/>
      </c>
      <c r="E43" s="226" t="str">
        <f t="shared" si="5"/>
        <v/>
      </c>
      <c r="F43" s="232" t="str">
        <f t="shared" si="6"/>
        <v/>
      </c>
      <c r="G43" s="234" t="s">
        <v>126</v>
      </c>
      <c r="H43" s="236" t="str">
        <f t="shared" si="22"/>
        <v/>
      </c>
      <c r="I43" s="239" t="s">
        <v>137</v>
      </c>
      <c r="J43" s="247" t="str">
        <f t="shared" si="7"/>
        <v/>
      </c>
      <c r="K43" s="226" t="str">
        <f t="shared" si="8"/>
        <v/>
      </c>
      <c r="L43" s="226" t="str">
        <f t="shared" si="23"/>
        <v/>
      </c>
      <c r="M43" s="260" t="str">
        <f t="shared" si="9"/>
        <v/>
      </c>
      <c r="N43" s="263" t="str">
        <f t="shared" si="10"/>
        <v/>
      </c>
      <c r="O43" s="270" t="str">
        <f t="shared" si="11"/>
        <v/>
      </c>
      <c r="P43" s="247" t="str">
        <f>HLOOKUP(A$1,AI$13:AK$69,31,FALSE)</f>
        <v/>
      </c>
      <c r="Q43" s="284"/>
      <c r="R43" s="247" t="str">
        <f t="shared" si="12"/>
        <v/>
      </c>
      <c r="S43" s="287" t="str">
        <f t="shared" si="13"/>
        <v/>
      </c>
      <c r="T43" s="247" t="str">
        <f t="shared" si="14"/>
        <v/>
      </c>
      <c r="U43" s="247" t="str">
        <f t="shared" si="15"/>
        <v/>
      </c>
      <c r="V43" s="302" t="str">
        <f t="shared" si="0"/>
        <v/>
      </c>
      <c r="W43" s="309" t="str">
        <f t="shared" si="16"/>
        <v/>
      </c>
      <c r="Y43" s="313">
        <v>42</v>
      </c>
      <c r="Z43" s="317">
        <v>2.4E-2</v>
      </c>
      <c r="AA43" s="317">
        <v>0.06</v>
      </c>
      <c r="AB43" s="317">
        <v>6.3E-2</v>
      </c>
      <c r="AC43" s="323">
        <v>1.261E-2</v>
      </c>
      <c r="AD43" s="330" t="str">
        <f t="shared" si="24"/>
        <v/>
      </c>
      <c r="AE43" s="335" t="str">
        <f t="shared" si="25"/>
        <v/>
      </c>
      <c r="AF43" s="339"/>
      <c r="AG43" s="192">
        <v>31</v>
      </c>
      <c r="AH43" s="347" t="str">
        <f t="shared" si="17"/>
        <v/>
      </c>
      <c r="AI43" s="354" t="str">
        <f t="shared" si="26"/>
        <v/>
      </c>
      <c r="AJ43" s="357" t="str">
        <f t="shared" si="27"/>
        <v/>
      </c>
      <c r="AK43" s="360" t="str">
        <f t="shared" si="28"/>
        <v/>
      </c>
      <c r="AL43" s="347" t="str">
        <f t="shared" si="21"/>
        <v/>
      </c>
    </row>
    <row r="44" spans="1:38" ht="19.5" customHeight="1">
      <c r="A44" s="205" t="str">
        <f t="shared" si="1"/>
        <v/>
      </c>
      <c r="B44" s="212" t="str">
        <f t="shared" si="2"/>
        <v/>
      </c>
      <c r="C44" s="220" t="str">
        <f t="shared" si="3"/>
        <v/>
      </c>
      <c r="D44" s="226" t="str">
        <f t="shared" si="4"/>
        <v/>
      </c>
      <c r="E44" s="226" t="str">
        <f t="shared" si="5"/>
        <v/>
      </c>
      <c r="F44" s="232" t="str">
        <f t="shared" si="6"/>
        <v/>
      </c>
      <c r="G44" s="234" t="s">
        <v>126</v>
      </c>
      <c r="H44" s="236" t="str">
        <f t="shared" si="22"/>
        <v/>
      </c>
      <c r="I44" s="239" t="s">
        <v>137</v>
      </c>
      <c r="J44" s="247" t="str">
        <f t="shared" si="7"/>
        <v/>
      </c>
      <c r="K44" s="226" t="str">
        <f t="shared" si="8"/>
        <v/>
      </c>
      <c r="L44" s="226" t="str">
        <f t="shared" si="23"/>
        <v/>
      </c>
      <c r="M44" s="260" t="str">
        <f t="shared" si="9"/>
        <v/>
      </c>
      <c r="N44" s="263" t="str">
        <f t="shared" si="10"/>
        <v/>
      </c>
      <c r="O44" s="270" t="str">
        <f t="shared" si="11"/>
        <v/>
      </c>
      <c r="P44" s="247" t="str">
        <f>HLOOKUP(A$1,AI$13:AK$69,32,FALSE)</f>
        <v/>
      </c>
      <c r="Q44" s="284"/>
      <c r="R44" s="247" t="str">
        <f t="shared" si="12"/>
        <v/>
      </c>
      <c r="S44" s="287" t="str">
        <f t="shared" si="13"/>
        <v/>
      </c>
      <c r="T44" s="247" t="str">
        <f t="shared" si="14"/>
        <v/>
      </c>
      <c r="U44" s="247" t="str">
        <f t="shared" si="15"/>
        <v/>
      </c>
      <c r="V44" s="302" t="str">
        <f t="shared" si="0"/>
        <v/>
      </c>
      <c r="W44" s="309" t="str">
        <f t="shared" si="16"/>
        <v/>
      </c>
      <c r="X44" s="310"/>
      <c r="Y44" s="313">
        <v>43</v>
      </c>
      <c r="Z44" s="317">
        <v>2.4E-2</v>
      </c>
      <c r="AA44" s="317">
        <v>5.8000000000000003E-2</v>
      </c>
      <c r="AB44" s="317">
        <v>5.8999999999999997E-2</v>
      </c>
      <c r="AC44" s="323">
        <v>1.248E-2</v>
      </c>
      <c r="AD44" s="330" t="str">
        <f t="shared" si="24"/>
        <v/>
      </c>
      <c r="AE44" s="335" t="str">
        <f t="shared" si="25"/>
        <v/>
      </c>
      <c r="AF44" s="339"/>
      <c r="AG44" s="192">
        <v>32</v>
      </c>
      <c r="AH44" s="347" t="str">
        <f t="shared" si="17"/>
        <v/>
      </c>
      <c r="AI44" s="354" t="str">
        <f t="shared" si="26"/>
        <v/>
      </c>
      <c r="AJ44" s="357" t="str">
        <f t="shared" si="27"/>
        <v/>
      </c>
      <c r="AK44" s="360" t="str">
        <f t="shared" si="28"/>
        <v/>
      </c>
      <c r="AL44" s="347" t="str">
        <f t="shared" si="21"/>
        <v/>
      </c>
    </row>
    <row r="45" spans="1:38" ht="19.5" customHeight="1">
      <c r="A45" s="205" t="str">
        <f t="shared" si="1"/>
        <v/>
      </c>
      <c r="B45" s="212" t="str">
        <f t="shared" si="2"/>
        <v/>
      </c>
      <c r="C45" s="219" t="str">
        <f t="shared" si="3"/>
        <v/>
      </c>
      <c r="D45" s="226" t="str">
        <f t="shared" si="4"/>
        <v/>
      </c>
      <c r="E45" s="229" t="str">
        <f t="shared" si="5"/>
        <v/>
      </c>
      <c r="F45" s="232" t="str">
        <f t="shared" si="6"/>
        <v/>
      </c>
      <c r="G45" s="234" t="s">
        <v>126</v>
      </c>
      <c r="H45" s="236" t="str">
        <f t="shared" si="22"/>
        <v/>
      </c>
      <c r="I45" s="239" t="s">
        <v>137</v>
      </c>
      <c r="J45" s="247" t="str">
        <f t="shared" si="7"/>
        <v/>
      </c>
      <c r="K45" s="226" t="str">
        <f t="shared" si="8"/>
        <v/>
      </c>
      <c r="L45" s="226" t="str">
        <f t="shared" si="23"/>
        <v/>
      </c>
      <c r="M45" s="260" t="str">
        <f t="shared" si="9"/>
        <v/>
      </c>
      <c r="N45" s="263" t="str">
        <f t="shared" si="10"/>
        <v/>
      </c>
      <c r="O45" s="269" t="str">
        <f t="shared" si="11"/>
        <v/>
      </c>
      <c r="P45" s="247" t="str">
        <f>HLOOKUP(A$1,AI$13:AK$69,33,FALSE)</f>
        <v/>
      </c>
      <c r="Q45" s="284"/>
      <c r="R45" s="247" t="str">
        <f t="shared" si="12"/>
        <v/>
      </c>
      <c r="S45" s="287" t="str">
        <f t="shared" si="13"/>
        <v/>
      </c>
      <c r="T45" s="247" t="str">
        <f t="shared" si="14"/>
        <v/>
      </c>
      <c r="U45" s="247" t="str">
        <f t="shared" si="15"/>
        <v/>
      </c>
      <c r="V45" s="302" t="str">
        <f t="shared" si="0"/>
        <v/>
      </c>
      <c r="W45" s="309" t="str">
        <f t="shared" si="16"/>
        <v/>
      </c>
      <c r="Y45" s="313">
        <v>44</v>
      </c>
      <c r="Z45" s="317">
        <v>2.3E-2</v>
      </c>
      <c r="AA45" s="317">
        <v>5.7000000000000002E-2</v>
      </c>
      <c r="AB45" s="317">
        <v>5.8999999999999997E-2</v>
      </c>
      <c r="AC45" s="323">
        <v>1.21E-2</v>
      </c>
      <c r="AD45" s="330" t="str">
        <f t="shared" si="24"/>
        <v/>
      </c>
      <c r="AE45" s="335" t="str">
        <f t="shared" si="25"/>
        <v/>
      </c>
      <c r="AF45" s="339"/>
      <c r="AG45" s="192">
        <v>33</v>
      </c>
      <c r="AH45" s="347" t="str">
        <f t="shared" si="17"/>
        <v/>
      </c>
      <c r="AI45" s="354" t="str">
        <f t="shared" si="26"/>
        <v/>
      </c>
      <c r="AJ45" s="357" t="str">
        <f t="shared" si="27"/>
        <v/>
      </c>
      <c r="AK45" s="360" t="str">
        <f t="shared" si="28"/>
        <v/>
      </c>
      <c r="AL45" s="347" t="str">
        <f t="shared" si="21"/>
        <v/>
      </c>
    </row>
    <row r="46" spans="1:38" ht="19.5" customHeight="1">
      <c r="A46" s="205" t="str">
        <f t="shared" si="1"/>
        <v/>
      </c>
      <c r="B46" s="212" t="str">
        <f t="shared" si="2"/>
        <v/>
      </c>
      <c r="C46" s="219" t="str">
        <f t="shared" si="3"/>
        <v/>
      </c>
      <c r="D46" s="226" t="str">
        <f t="shared" si="4"/>
        <v/>
      </c>
      <c r="E46" s="229" t="str">
        <f t="shared" si="5"/>
        <v/>
      </c>
      <c r="F46" s="232" t="str">
        <f t="shared" si="6"/>
        <v/>
      </c>
      <c r="G46" s="234" t="s">
        <v>126</v>
      </c>
      <c r="H46" s="236" t="str">
        <f t="shared" si="22"/>
        <v/>
      </c>
      <c r="I46" s="239" t="s">
        <v>137</v>
      </c>
      <c r="J46" s="247" t="str">
        <f t="shared" si="7"/>
        <v/>
      </c>
      <c r="K46" s="226" t="str">
        <f t="shared" si="8"/>
        <v/>
      </c>
      <c r="L46" s="226" t="str">
        <f t="shared" si="23"/>
        <v/>
      </c>
      <c r="M46" s="260" t="str">
        <f t="shared" si="9"/>
        <v/>
      </c>
      <c r="N46" s="263" t="str">
        <f t="shared" si="10"/>
        <v/>
      </c>
      <c r="O46" s="269" t="str">
        <f t="shared" si="11"/>
        <v/>
      </c>
      <c r="P46" s="247" t="str">
        <f>HLOOKUP(A$1,AI$13:AK$69,34,FALSE)</f>
        <v/>
      </c>
      <c r="Q46" s="284"/>
      <c r="R46" s="247" t="str">
        <f t="shared" si="12"/>
        <v/>
      </c>
      <c r="S46" s="287" t="str">
        <f t="shared" si="13"/>
        <v/>
      </c>
      <c r="T46" s="247" t="str">
        <f t="shared" si="14"/>
        <v/>
      </c>
      <c r="U46" s="247" t="str">
        <f t="shared" si="15"/>
        <v/>
      </c>
      <c r="V46" s="302" t="str">
        <f t="shared" si="0"/>
        <v/>
      </c>
      <c r="W46" s="309" t="str">
        <f t="shared" si="16"/>
        <v/>
      </c>
      <c r="Y46" s="313">
        <v>45</v>
      </c>
      <c r="Z46" s="317">
        <v>2.3E-2</v>
      </c>
      <c r="AA46" s="317">
        <v>5.6000000000000001E-2</v>
      </c>
      <c r="AB46" s="317">
        <v>5.8999999999999997E-2</v>
      </c>
      <c r="AC46" s="323">
        <v>1.175E-2</v>
      </c>
      <c r="AD46" s="330" t="str">
        <f t="shared" si="24"/>
        <v/>
      </c>
      <c r="AE46" s="335" t="str">
        <f t="shared" si="25"/>
        <v/>
      </c>
      <c r="AF46" s="339"/>
      <c r="AG46" s="192">
        <v>34</v>
      </c>
      <c r="AH46" s="347" t="str">
        <f t="shared" si="17"/>
        <v/>
      </c>
      <c r="AI46" s="354" t="str">
        <f t="shared" si="26"/>
        <v/>
      </c>
      <c r="AJ46" s="357" t="str">
        <f t="shared" si="27"/>
        <v/>
      </c>
      <c r="AK46" s="360" t="str">
        <f t="shared" si="28"/>
        <v/>
      </c>
      <c r="AL46" s="347" t="str">
        <f t="shared" si="21"/>
        <v/>
      </c>
    </row>
    <row r="47" spans="1:38" ht="19.5" customHeight="1">
      <c r="A47" s="205" t="str">
        <f t="shared" si="1"/>
        <v/>
      </c>
      <c r="B47" s="212" t="str">
        <f t="shared" si="2"/>
        <v/>
      </c>
      <c r="C47" s="219" t="str">
        <f t="shared" si="3"/>
        <v/>
      </c>
      <c r="D47" s="226" t="str">
        <f t="shared" si="4"/>
        <v/>
      </c>
      <c r="E47" s="229" t="str">
        <f t="shared" si="5"/>
        <v/>
      </c>
      <c r="F47" s="232" t="str">
        <f t="shared" si="6"/>
        <v/>
      </c>
      <c r="G47" s="234" t="s">
        <v>126</v>
      </c>
      <c r="H47" s="236" t="str">
        <f t="shared" si="22"/>
        <v/>
      </c>
      <c r="I47" s="239" t="s">
        <v>137</v>
      </c>
      <c r="J47" s="247" t="str">
        <f t="shared" si="7"/>
        <v/>
      </c>
      <c r="K47" s="226" t="str">
        <f t="shared" si="8"/>
        <v/>
      </c>
      <c r="L47" s="226" t="str">
        <f t="shared" si="23"/>
        <v/>
      </c>
      <c r="M47" s="260" t="str">
        <f t="shared" si="9"/>
        <v/>
      </c>
      <c r="N47" s="263" t="str">
        <f t="shared" si="10"/>
        <v/>
      </c>
      <c r="O47" s="269" t="str">
        <f t="shared" si="11"/>
        <v/>
      </c>
      <c r="P47" s="247" t="str">
        <f>HLOOKUP(A$1,AI$13:AK$69,35,FALSE)</f>
        <v/>
      </c>
      <c r="Q47" s="284"/>
      <c r="R47" s="247" t="str">
        <f t="shared" si="12"/>
        <v/>
      </c>
      <c r="S47" s="287" t="str">
        <f t="shared" si="13"/>
        <v/>
      </c>
      <c r="T47" s="247" t="str">
        <f t="shared" si="14"/>
        <v/>
      </c>
      <c r="U47" s="247" t="str">
        <f t="shared" si="15"/>
        <v/>
      </c>
      <c r="V47" s="302" t="str">
        <f t="shared" si="0"/>
        <v/>
      </c>
      <c r="W47" s="309" t="str">
        <f t="shared" si="16"/>
        <v/>
      </c>
      <c r="X47" s="310"/>
      <c r="Y47" s="313">
        <v>46</v>
      </c>
      <c r="Z47" s="317">
        <v>2.1999999999999999E-2</v>
      </c>
      <c r="AA47" s="317">
        <v>5.3999999999999999E-2</v>
      </c>
      <c r="AB47" s="317">
        <v>5.6000000000000001E-2</v>
      </c>
      <c r="AC47" s="323">
        <v>1.175E-2</v>
      </c>
      <c r="AD47" s="330" t="str">
        <f t="shared" si="24"/>
        <v/>
      </c>
      <c r="AE47" s="335" t="str">
        <f t="shared" si="25"/>
        <v/>
      </c>
      <c r="AF47" s="339"/>
      <c r="AG47" s="192">
        <v>35</v>
      </c>
      <c r="AH47" s="347" t="str">
        <f t="shared" si="17"/>
        <v/>
      </c>
      <c r="AI47" s="354" t="str">
        <f t="shared" si="26"/>
        <v/>
      </c>
      <c r="AJ47" s="357" t="str">
        <f t="shared" si="27"/>
        <v/>
      </c>
      <c r="AK47" s="360" t="str">
        <f t="shared" si="28"/>
        <v/>
      </c>
      <c r="AL47" s="347" t="str">
        <f t="shared" si="21"/>
        <v/>
      </c>
    </row>
    <row r="48" spans="1:38" ht="19.5" customHeight="1">
      <c r="A48" s="205" t="str">
        <f t="shared" si="1"/>
        <v/>
      </c>
      <c r="B48" s="212" t="str">
        <f t="shared" si="2"/>
        <v/>
      </c>
      <c r="C48" s="219" t="str">
        <f t="shared" si="3"/>
        <v/>
      </c>
      <c r="D48" s="226" t="str">
        <f t="shared" si="4"/>
        <v/>
      </c>
      <c r="E48" s="229" t="str">
        <f t="shared" si="5"/>
        <v/>
      </c>
      <c r="F48" s="232" t="str">
        <f t="shared" si="6"/>
        <v/>
      </c>
      <c r="G48" s="234" t="s">
        <v>126</v>
      </c>
      <c r="H48" s="236" t="str">
        <f t="shared" si="22"/>
        <v/>
      </c>
      <c r="I48" s="239" t="s">
        <v>137</v>
      </c>
      <c r="J48" s="247" t="str">
        <f t="shared" si="7"/>
        <v/>
      </c>
      <c r="K48" s="226" t="str">
        <f t="shared" si="8"/>
        <v/>
      </c>
      <c r="L48" s="226" t="str">
        <f t="shared" si="23"/>
        <v/>
      </c>
      <c r="M48" s="260" t="str">
        <f t="shared" si="9"/>
        <v/>
      </c>
      <c r="N48" s="263" t="str">
        <f t="shared" si="10"/>
        <v/>
      </c>
      <c r="O48" s="269" t="str">
        <f t="shared" si="11"/>
        <v/>
      </c>
      <c r="P48" s="247" t="str">
        <f>HLOOKUP(A$1,AI$13:AK$69,36,FALSE)</f>
        <v/>
      </c>
      <c r="Q48" s="284"/>
      <c r="R48" s="247" t="str">
        <f t="shared" si="12"/>
        <v/>
      </c>
      <c r="S48" s="287" t="str">
        <f t="shared" si="13"/>
        <v/>
      </c>
      <c r="T48" s="247" t="str">
        <f t="shared" si="14"/>
        <v/>
      </c>
      <c r="U48" s="247" t="str">
        <f t="shared" si="15"/>
        <v/>
      </c>
      <c r="V48" s="302" t="str">
        <f t="shared" si="0"/>
        <v/>
      </c>
      <c r="W48" s="309" t="str">
        <f t="shared" si="16"/>
        <v/>
      </c>
      <c r="X48" s="310"/>
      <c r="Y48" s="313">
        <v>47</v>
      </c>
      <c r="Z48" s="317">
        <v>2.1999999999999999E-2</v>
      </c>
      <c r="AA48" s="317">
        <v>5.2999999999999999E-2</v>
      </c>
      <c r="AB48" s="317">
        <v>5.6000000000000001E-2</v>
      </c>
      <c r="AC48" s="323">
        <v>1.153E-2</v>
      </c>
      <c r="AD48" s="330" t="str">
        <f t="shared" si="24"/>
        <v/>
      </c>
      <c r="AE48" s="335" t="str">
        <f t="shared" si="25"/>
        <v/>
      </c>
      <c r="AF48" s="339"/>
      <c r="AG48" s="192">
        <v>36</v>
      </c>
      <c r="AH48" s="347" t="str">
        <f t="shared" si="17"/>
        <v/>
      </c>
      <c r="AI48" s="354" t="str">
        <f t="shared" si="26"/>
        <v/>
      </c>
      <c r="AJ48" s="357" t="str">
        <f t="shared" si="27"/>
        <v/>
      </c>
      <c r="AK48" s="360" t="str">
        <f t="shared" si="28"/>
        <v/>
      </c>
      <c r="AL48" s="347" t="str">
        <f t="shared" si="21"/>
        <v/>
      </c>
    </row>
    <row r="49" spans="1:38" ht="19.5" customHeight="1">
      <c r="A49" s="205" t="str">
        <f t="shared" si="1"/>
        <v/>
      </c>
      <c r="B49" s="212" t="str">
        <f t="shared" si="2"/>
        <v/>
      </c>
      <c r="C49" s="219" t="str">
        <f t="shared" si="3"/>
        <v/>
      </c>
      <c r="D49" s="226" t="str">
        <f t="shared" si="4"/>
        <v/>
      </c>
      <c r="E49" s="229" t="str">
        <f t="shared" si="5"/>
        <v/>
      </c>
      <c r="F49" s="232" t="str">
        <f t="shared" si="6"/>
        <v/>
      </c>
      <c r="G49" s="234" t="s">
        <v>126</v>
      </c>
      <c r="H49" s="236" t="str">
        <f t="shared" si="22"/>
        <v/>
      </c>
      <c r="I49" s="239" t="s">
        <v>137</v>
      </c>
      <c r="J49" s="247" t="str">
        <f t="shared" si="7"/>
        <v/>
      </c>
      <c r="K49" s="226" t="str">
        <f t="shared" si="8"/>
        <v/>
      </c>
      <c r="L49" s="226" t="str">
        <f t="shared" si="23"/>
        <v/>
      </c>
      <c r="M49" s="260" t="str">
        <f t="shared" si="9"/>
        <v/>
      </c>
      <c r="N49" s="263" t="str">
        <f t="shared" si="10"/>
        <v/>
      </c>
      <c r="O49" s="269" t="str">
        <f t="shared" si="11"/>
        <v/>
      </c>
      <c r="P49" s="247" t="str">
        <f>HLOOKUP(A$1,AI$13:AK$69,37,FALSE)</f>
        <v/>
      </c>
      <c r="Q49" s="284"/>
      <c r="R49" s="247" t="str">
        <f t="shared" si="12"/>
        <v/>
      </c>
      <c r="S49" s="287" t="str">
        <f t="shared" si="13"/>
        <v/>
      </c>
      <c r="T49" s="247" t="str">
        <f t="shared" si="14"/>
        <v/>
      </c>
      <c r="U49" s="247" t="str">
        <f t="shared" si="15"/>
        <v/>
      </c>
      <c r="V49" s="302" t="str">
        <f t="shared" si="0"/>
        <v/>
      </c>
      <c r="W49" s="309" t="str">
        <f t="shared" si="16"/>
        <v/>
      </c>
      <c r="Y49" s="313">
        <v>48</v>
      </c>
      <c r="Z49" s="317">
        <v>2.1000000000000001E-2</v>
      </c>
      <c r="AA49" s="317">
        <v>5.1999999999999998E-2</v>
      </c>
      <c r="AB49" s="317">
        <v>5.2999999999999999E-2</v>
      </c>
      <c r="AC49" s="323">
        <v>1.1259999999999999E-2</v>
      </c>
      <c r="AD49" s="330" t="str">
        <f t="shared" si="24"/>
        <v/>
      </c>
      <c r="AE49" s="335" t="str">
        <f t="shared" si="25"/>
        <v/>
      </c>
      <c r="AF49" s="339"/>
      <c r="AG49" s="192">
        <v>37</v>
      </c>
      <c r="AH49" s="347" t="str">
        <f t="shared" si="17"/>
        <v/>
      </c>
      <c r="AI49" s="354" t="str">
        <f t="shared" si="26"/>
        <v/>
      </c>
      <c r="AJ49" s="357" t="str">
        <f t="shared" si="27"/>
        <v/>
      </c>
      <c r="AK49" s="360" t="str">
        <f t="shared" si="28"/>
        <v/>
      </c>
      <c r="AL49" s="347" t="str">
        <f t="shared" si="21"/>
        <v/>
      </c>
    </row>
    <row r="50" spans="1:38" ht="19.5" customHeight="1">
      <c r="A50" s="205" t="str">
        <f t="shared" si="1"/>
        <v/>
      </c>
      <c r="B50" s="212" t="str">
        <f t="shared" si="2"/>
        <v/>
      </c>
      <c r="C50" s="219" t="str">
        <f t="shared" si="3"/>
        <v/>
      </c>
      <c r="D50" s="226" t="str">
        <f t="shared" si="4"/>
        <v/>
      </c>
      <c r="E50" s="229" t="str">
        <f t="shared" si="5"/>
        <v/>
      </c>
      <c r="F50" s="232" t="str">
        <f t="shared" si="6"/>
        <v/>
      </c>
      <c r="G50" s="234" t="s">
        <v>126</v>
      </c>
      <c r="H50" s="236" t="str">
        <f t="shared" si="22"/>
        <v/>
      </c>
      <c r="I50" s="239" t="s">
        <v>137</v>
      </c>
      <c r="J50" s="247" t="str">
        <f t="shared" si="7"/>
        <v/>
      </c>
      <c r="K50" s="226" t="str">
        <f t="shared" si="8"/>
        <v/>
      </c>
      <c r="L50" s="226" t="str">
        <f t="shared" si="23"/>
        <v/>
      </c>
      <c r="M50" s="260" t="str">
        <f t="shared" si="9"/>
        <v/>
      </c>
      <c r="N50" s="263" t="str">
        <f t="shared" si="10"/>
        <v/>
      </c>
      <c r="O50" s="269" t="str">
        <f t="shared" si="11"/>
        <v/>
      </c>
      <c r="P50" s="247" t="str">
        <f>HLOOKUP(A$1,AI$13:AK$69,38,FALSE)</f>
        <v/>
      </c>
      <c r="Q50" s="284"/>
      <c r="R50" s="247" t="str">
        <f t="shared" si="12"/>
        <v/>
      </c>
      <c r="S50" s="287" t="str">
        <f t="shared" si="13"/>
        <v/>
      </c>
      <c r="T50" s="247" t="str">
        <f t="shared" si="14"/>
        <v/>
      </c>
      <c r="U50" s="247" t="str">
        <f t="shared" si="15"/>
        <v/>
      </c>
      <c r="V50" s="302" t="str">
        <f t="shared" si="0"/>
        <v/>
      </c>
      <c r="W50" s="309" t="str">
        <f t="shared" si="16"/>
        <v/>
      </c>
      <c r="Y50" s="313">
        <v>49</v>
      </c>
      <c r="Z50" s="317">
        <v>2.1000000000000001E-2</v>
      </c>
      <c r="AA50" s="317">
        <v>5.0999999999999997E-2</v>
      </c>
      <c r="AB50" s="317">
        <v>5.2999999999999999E-2</v>
      </c>
      <c r="AC50" s="323">
        <v>1.102E-2</v>
      </c>
      <c r="AD50" s="330" t="str">
        <f t="shared" si="24"/>
        <v/>
      </c>
      <c r="AE50" s="335" t="str">
        <f t="shared" si="25"/>
        <v/>
      </c>
      <c r="AF50" s="339"/>
      <c r="AG50" s="192">
        <v>38</v>
      </c>
      <c r="AH50" s="347" t="str">
        <f t="shared" si="17"/>
        <v/>
      </c>
      <c r="AI50" s="354" t="str">
        <f t="shared" si="26"/>
        <v/>
      </c>
      <c r="AJ50" s="357" t="str">
        <f t="shared" si="27"/>
        <v/>
      </c>
      <c r="AK50" s="360" t="str">
        <f t="shared" si="28"/>
        <v/>
      </c>
      <c r="AL50" s="347" t="str">
        <f t="shared" si="21"/>
        <v/>
      </c>
    </row>
    <row r="51" spans="1:38" ht="19.5" customHeight="1">
      <c r="A51" s="205" t="str">
        <f t="shared" si="1"/>
        <v/>
      </c>
      <c r="B51" s="212" t="str">
        <f t="shared" si="2"/>
        <v/>
      </c>
      <c r="C51" s="219" t="str">
        <f t="shared" si="3"/>
        <v/>
      </c>
      <c r="D51" s="226" t="str">
        <f t="shared" si="4"/>
        <v/>
      </c>
      <c r="E51" s="229" t="str">
        <f t="shared" si="5"/>
        <v/>
      </c>
      <c r="F51" s="232" t="str">
        <f t="shared" si="6"/>
        <v/>
      </c>
      <c r="G51" s="234" t="s">
        <v>126</v>
      </c>
      <c r="H51" s="236" t="str">
        <f t="shared" si="22"/>
        <v/>
      </c>
      <c r="I51" s="239" t="s">
        <v>137</v>
      </c>
      <c r="J51" s="247" t="str">
        <f t="shared" si="7"/>
        <v/>
      </c>
      <c r="K51" s="226" t="str">
        <f t="shared" si="8"/>
        <v/>
      </c>
      <c r="L51" s="226" t="str">
        <f t="shared" si="23"/>
        <v/>
      </c>
      <c r="M51" s="260" t="str">
        <f t="shared" si="9"/>
        <v/>
      </c>
      <c r="N51" s="263" t="str">
        <f t="shared" si="10"/>
        <v/>
      </c>
      <c r="O51" s="269" t="str">
        <f t="shared" si="11"/>
        <v/>
      </c>
      <c r="P51" s="247" t="str">
        <f>HLOOKUP(A$1,AI$13:AK$69,39,FALSE)</f>
        <v/>
      </c>
      <c r="Q51" s="284"/>
      <c r="R51" s="247" t="str">
        <f t="shared" si="12"/>
        <v/>
      </c>
      <c r="S51" s="287" t="str">
        <f t="shared" si="13"/>
        <v/>
      </c>
      <c r="T51" s="247" t="str">
        <f t="shared" si="14"/>
        <v/>
      </c>
      <c r="U51" s="247" t="str">
        <f t="shared" si="15"/>
        <v/>
      </c>
      <c r="V51" s="302" t="str">
        <f t="shared" si="0"/>
        <v/>
      </c>
      <c r="W51" s="309" t="str">
        <f t="shared" si="16"/>
        <v/>
      </c>
      <c r="Y51" s="315">
        <v>50</v>
      </c>
      <c r="Z51" s="318">
        <v>0.02</v>
      </c>
      <c r="AA51" s="318">
        <v>0.05</v>
      </c>
      <c r="AB51" s="318">
        <v>5.2999999999999999E-2</v>
      </c>
      <c r="AC51" s="324">
        <v>1.072E-2</v>
      </c>
      <c r="AD51" s="330" t="str">
        <f t="shared" si="24"/>
        <v/>
      </c>
      <c r="AE51" s="335" t="str">
        <f t="shared" si="25"/>
        <v/>
      </c>
      <c r="AF51" s="339"/>
      <c r="AG51" s="192">
        <v>39</v>
      </c>
      <c r="AH51" s="347" t="str">
        <f t="shared" si="17"/>
        <v/>
      </c>
      <c r="AI51" s="354" t="str">
        <f t="shared" si="26"/>
        <v/>
      </c>
      <c r="AJ51" s="357" t="str">
        <f t="shared" si="27"/>
        <v/>
      </c>
      <c r="AK51" s="360" t="str">
        <f t="shared" si="28"/>
        <v/>
      </c>
      <c r="AL51" s="347" t="str">
        <f t="shared" si="21"/>
        <v/>
      </c>
    </row>
    <row r="52" spans="1:38" ht="19.5" customHeight="1">
      <c r="A52" s="205" t="str">
        <f t="shared" si="1"/>
        <v/>
      </c>
      <c r="B52" s="212" t="str">
        <f t="shared" si="2"/>
        <v/>
      </c>
      <c r="C52" s="219" t="str">
        <f t="shared" si="3"/>
        <v/>
      </c>
      <c r="D52" s="226" t="str">
        <f t="shared" si="4"/>
        <v/>
      </c>
      <c r="E52" s="229" t="str">
        <f t="shared" si="5"/>
        <v/>
      </c>
      <c r="F52" s="232" t="str">
        <f t="shared" si="6"/>
        <v/>
      </c>
      <c r="G52" s="234" t="s">
        <v>126</v>
      </c>
      <c r="H52" s="236" t="str">
        <f t="shared" si="22"/>
        <v/>
      </c>
      <c r="I52" s="239" t="s">
        <v>137</v>
      </c>
      <c r="J52" s="247" t="str">
        <f t="shared" si="7"/>
        <v/>
      </c>
      <c r="K52" s="226" t="str">
        <f t="shared" si="8"/>
        <v/>
      </c>
      <c r="L52" s="226" t="str">
        <f t="shared" si="23"/>
        <v/>
      </c>
      <c r="M52" s="260" t="str">
        <f t="shared" si="9"/>
        <v/>
      </c>
      <c r="N52" s="263" t="str">
        <f t="shared" si="10"/>
        <v/>
      </c>
      <c r="O52" s="269" t="str">
        <f t="shared" si="11"/>
        <v/>
      </c>
      <c r="P52" s="247" t="str">
        <f>HLOOKUP(A$1,AI$13:AK$69,40,FALSE)</f>
        <v/>
      </c>
      <c r="Q52" s="284"/>
      <c r="R52" s="247" t="str">
        <f t="shared" si="12"/>
        <v/>
      </c>
      <c r="S52" s="287" t="str">
        <f t="shared" si="13"/>
        <v/>
      </c>
      <c r="T52" s="247" t="str">
        <f t="shared" si="14"/>
        <v/>
      </c>
      <c r="U52" s="247" t="str">
        <f t="shared" si="15"/>
        <v/>
      </c>
      <c r="V52" s="302" t="str">
        <f t="shared" si="0"/>
        <v/>
      </c>
      <c r="W52" s="309" t="str">
        <f t="shared" si="16"/>
        <v/>
      </c>
      <c r="X52" s="311"/>
      <c r="Y52" s="316"/>
      <c r="Z52" s="319"/>
      <c r="AA52" s="319"/>
      <c r="AB52" s="319"/>
      <c r="AC52" s="325"/>
      <c r="AD52" s="330" t="str">
        <f t="shared" si="24"/>
        <v/>
      </c>
      <c r="AE52" s="335" t="str">
        <f t="shared" si="25"/>
        <v/>
      </c>
      <c r="AG52" s="192">
        <v>40</v>
      </c>
      <c r="AH52" s="347" t="str">
        <f t="shared" si="17"/>
        <v/>
      </c>
      <c r="AI52" s="354" t="str">
        <f t="shared" si="26"/>
        <v/>
      </c>
      <c r="AJ52" s="357" t="str">
        <f t="shared" si="27"/>
        <v/>
      </c>
      <c r="AK52" s="360" t="str">
        <f t="shared" si="28"/>
        <v/>
      </c>
      <c r="AL52" s="347" t="str">
        <f t="shared" si="21"/>
        <v/>
      </c>
    </row>
    <row r="53" spans="1:38" ht="19.5" customHeight="1">
      <c r="A53" s="205" t="str">
        <f t="shared" si="1"/>
        <v/>
      </c>
      <c r="B53" s="212" t="str">
        <f t="shared" si="2"/>
        <v/>
      </c>
      <c r="C53" s="219" t="str">
        <f t="shared" si="3"/>
        <v/>
      </c>
      <c r="D53" s="226" t="str">
        <f t="shared" si="4"/>
        <v/>
      </c>
      <c r="E53" s="229" t="str">
        <f t="shared" si="5"/>
        <v/>
      </c>
      <c r="F53" s="232" t="str">
        <f t="shared" si="6"/>
        <v/>
      </c>
      <c r="G53" s="234" t="s">
        <v>126</v>
      </c>
      <c r="H53" s="236" t="str">
        <f t="shared" si="22"/>
        <v/>
      </c>
      <c r="I53" s="239" t="s">
        <v>137</v>
      </c>
      <c r="J53" s="247" t="str">
        <f t="shared" si="7"/>
        <v/>
      </c>
      <c r="K53" s="226" t="str">
        <f t="shared" si="8"/>
        <v/>
      </c>
      <c r="L53" s="226" t="str">
        <f t="shared" si="23"/>
        <v/>
      </c>
      <c r="M53" s="260" t="str">
        <f t="shared" si="9"/>
        <v/>
      </c>
      <c r="N53" s="263" t="str">
        <f t="shared" si="10"/>
        <v/>
      </c>
      <c r="O53" s="269" t="str">
        <f t="shared" si="11"/>
        <v/>
      </c>
      <c r="P53" s="247" t="str">
        <f>HLOOKUP(A$1,AI$13:AK$69,41,FALSE)</f>
        <v/>
      </c>
      <c r="Q53" s="284"/>
      <c r="R53" s="247" t="str">
        <f t="shared" si="12"/>
        <v/>
      </c>
      <c r="S53" s="287" t="str">
        <f t="shared" si="13"/>
        <v/>
      </c>
      <c r="T53" s="247" t="str">
        <f t="shared" si="14"/>
        <v/>
      </c>
      <c r="U53" s="247" t="str">
        <f t="shared" si="15"/>
        <v/>
      </c>
      <c r="V53" s="302" t="str">
        <f t="shared" si="0"/>
        <v/>
      </c>
      <c r="W53" s="309" t="str">
        <f t="shared" si="16"/>
        <v/>
      </c>
      <c r="X53" s="311"/>
      <c r="Y53" s="194"/>
      <c r="Z53" s="320"/>
      <c r="AA53" s="320"/>
      <c r="AB53" s="320"/>
      <c r="AC53" s="326"/>
      <c r="AD53" s="330" t="str">
        <f t="shared" si="24"/>
        <v/>
      </c>
      <c r="AE53" s="335" t="str">
        <f t="shared" si="25"/>
        <v/>
      </c>
      <c r="AG53" s="192">
        <v>41</v>
      </c>
      <c r="AH53" s="347" t="str">
        <f t="shared" si="17"/>
        <v/>
      </c>
      <c r="AI53" s="354" t="str">
        <f t="shared" si="26"/>
        <v/>
      </c>
      <c r="AJ53" s="357" t="str">
        <f t="shared" si="27"/>
        <v/>
      </c>
      <c r="AK53" s="360" t="str">
        <f t="shared" si="28"/>
        <v/>
      </c>
      <c r="AL53" s="347" t="str">
        <f t="shared" si="21"/>
        <v/>
      </c>
    </row>
    <row r="54" spans="1:38" ht="19.5" customHeight="1">
      <c r="A54" s="205" t="str">
        <f t="shared" si="1"/>
        <v/>
      </c>
      <c r="B54" s="212" t="str">
        <f t="shared" si="2"/>
        <v/>
      </c>
      <c r="C54" s="219" t="str">
        <f t="shared" si="3"/>
        <v/>
      </c>
      <c r="D54" s="226" t="str">
        <f t="shared" si="4"/>
        <v/>
      </c>
      <c r="E54" s="229" t="str">
        <f t="shared" si="5"/>
        <v/>
      </c>
      <c r="F54" s="232" t="str">
        <f t="shared" si="6"/>
        <v/>
      </c>
      <c r="G54" s="234" t="s">
        <v>126</v>
      </c>
      <c r="H54" s="236" t="str">
        <f t="shared" si="22"/>
        <v/>
      </c>
      <c r="I54" s="239" t="s">
        <v>137</v>
      </c>
      <c r="J54" s="247" t="str">
        <f t="shared" si="7"/>
        <v/>
      </c>
      <c r="K54" s="226" t="str">
        <f t="shared" si="8"/>
        <v/>
      </c>
      <c r="L54" s="226" t="str">
        <f t="shared" si="23"/>
        <v/>
      </c>
      <c r="M54" s="260" t="str">
        <f t="shared" si="9"/>
        <v/>
      </c>
      <c r="N54" s="263" t="str">
        <f t="shared" si="10"/>
        <v/>
      </c>
      <c r="O54" s="269" t="str">
        <f t="shared" si="11"/>
        <v/>
      </c>
      <c r="P54" s="247" t="str">
        <f>HLOOKUP(A$1,AI$13:AK$69,42,FALSE)</f>
        <v/>
      </c>
      <c r="Q54" s="284"/>
      <c r="R54" s="247" t="str">
        <f t="shared" si="12"/>
        <v/>
      </c>
      <c r="S54" s="287" t="str">
        <f t="shared" si="13"/>
        <v/>
      </c>
      <c r="T54" s="247" t="str">
        <f t="shared" si="14"/>
        <v/>
      </c>
      <c r="U54" s="247" t="str">
        <f t="shared" si="15"/>
        <v/>
      </c>
      <c r="V54" s="302" t="str">
        <f t="shared" si="0"/>
        <v/>
      </c>
      <c r="W54" s="309" t="str">
        <f t="shared" si="16"/>
        <v/>
      </c>
      <c r="X54" s="311"/>
      <c r="Y54" s="194"/>
      <c r="Z54" s="320"/>
      <c r="AA54" s="320"/>
      <c r="AB54" s="320"/>
      <c r="AC54" s="326"/>
      <c r="AD54" s="330" t="str">
        <f t="shared" si="24"/>
        <v/>
      </c>
      <c r="AE54" s="335" t="str">
        <f t="shared" si="25"/>
        <v/>
      </c>
      <c r="AG54" s="192">
        <v>42</v>
      </c>
      <c r="AH54" s="347" t="str">
        <f t="shared" si="17"/>
        <v/>
      </c>
      <c r="AI54" s="354" t="str">
        <f t="shared" si="26"/>
        <v/>
      </c>
      <c r="AJ54" s="357" t="str">
        <f t="shared" si="27"/>
        <v/>
      </c>
      <c r="AK54" s="360" t="str">
        <f t="shared" si="28"/>
        <v/>
      </c>
      <c r="AL54" s="347" t="str">
        <f t="shared" si="21"/>
        <v/>
      </c>
    </row>
    <row r="55" spans="1:38" ht="19.5" customHeight="1">
      <c r="A55" s="205" t="str">
        <f t="shared" si="1"/>
        <v/>
      </c>
      <c r="B55" s="212" t="str">
        <f t="shared" si="2"/>
        <v/>
      </c>
      <c r="C55" s="219" t="str">
        <f t="shared" si="3"/>
        <v/>
      </c>
      <c r="D55" s="226" t="str">
        <f t="shared" si="4"/>
        <v/>
      </c>
      <c r="E55" s="229" t="str">
        <f t="shared" si="5"/>
        <v/>
      </c>
      <c r="F55" s="232" t="str">
        <f t="shared" si="6"/>
        <v/>
      </c>
      <c r="G55" s="234" t="s">
        <v>126</v>
      </c>
      <c r="H55" s="236" t="str">
        <f t="shared" si="22"/>
        <v/>
      </c>
      <c r="I55" s="239" t="s">
        <v>137</v>
      </c>
      <c r="J55" s="247" t="str">
        <f t="shared" si="7"/>
        <v/>
      </c>
      <c r="K55" s="226" t="str">
        <f t="shared" si="8"/>
        <v/>
      </c>
      <c r="L55" s="226" t="str">
        <f t="shared" si="23"/>
        <v/>
      </c>
      <c r="M55" s="260" t="str">
        <f t="shared" si="9"/>
        <v/>
      </c>
      <c r="N55" s="263" t="str">
        <f t="shared" si="10"/>
        <v/>
      </c>
      <c r="O55" s="269" t="str">
        <f t="shared" si="11"/>
        <v/>
      </c>
      <c r="P55" s="247" t="str">
        <f>HLOOKUP(A$1,AI$13:AK$69,43,FALSE)</f>
        <v/>
      </c>
      <c r="Q55" s="284"/>
      <c r="R55" s="247" t="str">
        <f t="shared" si="12"/>
        <v/>
      </c>
      <c r="S55" s="287" t="str">
        <f t="shared" si="13"/>
        <v/>
      </c>
      <c r="T55" s="247" t="str">
        <f t="shared" si="14"/>
        <v/>
      </c>
      <c r="U55" s="247" t="str">
        <f t="shared" si="15"/>
        <v/>
      </c>
      <c r="V55" s="302" t="str">
        <f t="shared" si="0"/>
        <v/>
      </c>
      <c r="W55" s="309" t="str">
        <f t="shared" si="16"/>
        <v/>
      </c>
      <c r="X55" s="190"/>
      <c r="Y55" s="194"/>
      <c r="Z55" s="320"/>
      <c r="AA55" s="320"/>
      <c r="AB55" s="320"/>
      <c r="AC55" s="326"/>
      <c r="AD55" s="330" t="str">
        <f t="shared" si="24"/>
        <v/>
      </c>
      <c r="AE55" s="335" t="str">
        <f t="shared" si="25"/>
        <v/>
      </c>
      <c r="AG55" s="192">
        <v>43</v>
      </c>
      <c r="AH55" s="347" t="str">
        <f t="shared" si="17"/>
        <v/>
      </c>
      <c r="AI55" s="354" t="str">
        <f t="shared" si="26"/>
        <v/>
      </c>
      <c r="AJ55" s="357" t="str">
        <f t="shared" si="27"/>
        <v/>
      </c>
      <c r="AK55" s="360" t="str">
        <f t="shared" si="28"/>
        <v/>
      </c>
      <c r="AL55" s="347" t="str">
        <f t="shared" si="21"/>
        <v/>
      </c>
    </row>
    <row r="56" spans="1:38" ht="19.5" customHeight="1">
      <c r="A56" s="205" t="str">
        <f t="shared" si="1"/>
        <v/>
      </c>
      <c r="B56" s="212" t="str">
        <f t="shared" si="2"/>
        <v/>
      </c>
      <c r="C56" s="219" t="str">
        <f t="shared" si="3"/>
        <v/>
      </c>
      <c r="D56" s="226" t="str">
        <f t="shared" si="4"/>
        <v/>
      </c>
      <c r="E56" s="229" t="str">
        <f t="shared" si="5"/>
        <v/>
      </c>
      <c r="F56" s="232" t="str">
        <f t="shared" si="6"/>
        <v/>
      </c>
      <c r="G56" s="234" t="s">
        <v>126</v>
      </c>
      <c r="H56" s="236" t="str">
        <f t="shared" si="22"/>
        <v/>
      </c>
      <c r="I56" s="239" t="s">
        <v>137</v>
      </c>
      <c r="J56" s="247" t="str">
        <f t="shared" si="7"/>
        <v/>
      </c>
      <c r="K56" s="226" t="str">
        <f t="shared" si="8"/>
        <v/>
      </c>
      <c r="L56" s="226" t="str">
        <f t="shared" si="23"/>
        <v/>
      </c>
      <c r="M56" s="260" t="str">
        <f t="shared" si="9"/>
        <v/>
      </c>
      <c r="N56" s="263" t="str">
        <f t="shared" si="10"/>
        <v/>
      </c>
      <c r="O56" s="269" t="str">
        <f t="shared" si="11"/>
        <v/>
      </c>
      <c r="P56" s="247" t="str">
        <f>HLOOKUP(A$1,AI$13:AK$69,44,FALSE)</f>
        <v/>
      </c>
      <c r="Q56" s="284"/>
      <c r="R56" s="247" t="str">
        <f t="shared" si="12"/>
        <v/>
      </c>
      <c r="S56" s="287" t="str">
        <f t="shared" si="13"/>
        <v/>
      </c>
      <c r="T56" s="247" t="str">
        <f t="shared" si="14"/>
        <v/>
      </c>
      <c r="U56" s="247" t="str">
        <f t="shared" si="15"/>
        <v/>
      </c>
      <c r="V56" s="302" t="str">
        <f t="shared" si="0"/>
        <v/>
      </c>
      <c r="W56" s="309" t="str">
        <f t="shared" si="16"/>
        <v/>
      </c>
      <c r="X56" s="190"/>
      <c r="Y56" s="194"/>
      <c r="Z56" s="320"/>
      <c r="AA56" s="320"/>
      <c r="AB56" s="320"/>
      <c r="AC56" s="326"/>
      <c r="AD56" s="330" t="str">
        <f t="shared" si="24"/>
        <v/>
      </c>
      <c r="AE56" s="335" t="str">
        <f t="shared" si="25"/>
        <v/>
      </c>
      <c r="AG56" s="192">
        <v>44</v>
      </c>
      <c r="AH56" s="347" t="str">
        <f t="shared" si="17"/>
        <v/>
      </c>
      <c r="AI56" s="354" t="str">
        <f t="shared" si="26"/>
        <v/>
      </c>
      <c r="AJ56" s="357" t="str">
        <f t="shared" si="27"/>
        <v/>
      </c>
      <c r="AK56" s="360" t="str">
        <f t="shared" si="28"/>
        <v/>
      </c>
      <c r="AL56" s="347" t="str">
        <f t="shared" si="21"/>
        <v/>
      </c>
    </row>
    <row r="57" spans="1:38" ht="19.5" customHeight="1">
      <c r="A57" s="205" t="str">
        <f t="shared" si="1"/>
        <v/>
      </c>
      <c r="B57" s="212" t="str">
        <f t="shared" si="2"/>
        <v/>
      </c>
      <c r="C57" s="219" t="str">
        <f t="shared" si="3"/>
        <v/>
      </c>
      <c r="D57" s="226" t="str">
        <f t="shared" si="4"/>
        <v/>
      </c>
      <c r="E57" s="229" t="str">
        <f t="shared" si="5"/>
        <v/>
      </c>
      <c r="F57" s="232" t="str">
        <f t="shared" si="6"/>
        <v/>
      </c>
      <c r="G57" s="234" t="s">
        <v>126</v>
      </c>
      <c r="H57" s="236" t="str">
        <f t="shared" si="22"/>
        <v/>
      </c>
      <c r="I57" s="239" t="s">
        <v>137</v>
      </c>
      <c r="J57" s="247" t="str">
        <f t="shared" si="7"/>
        <v/>
      </c>
      <c r="K57" s="226" t="str">
        <f t="shared" si="8"/>
        <v/>
      </c>
      <c r="L57" s="226" t="str">
        <f t="shared" si="23"/>
        <v/>
      </c>
      <c r="M57" s="260" t="str">
        <f t="shared" si="9"/>
        <v/>
      </c>
      <c r="N57" s="263" t="str">
        <f t="shared" si="10"/>
        <v/>
      </c>
      <c r="O57" s="269" t="str">
        <f t="shared" si="11"/>
        <v/>
      </c>
      <c r="P57" s="247" t="str">
        <f>HLOOKUP(A$1,AI$13:AK$69,45,FALSE)</f>
        <v/>
      </c>
      <c r="Q57" s="284"/>
      <c r="R57" s="247" t="str">
        <f t="shared" si="12"/>
        <v/>
      </c>
      <c r="S57" s="287" t="str">
        <f t="shared" si="13"/>
        <v/>
      </c>
      <c r="T57" s="247" t="str">
        <f t="shared" si="14"/>
        <v/>
      </c>
      <c r="U57" s="247" t="str">
        <f t="shared" si="15"/>
        <v/>
      </c>
      <c r="V57" s="302" t="str">
        <f t="shared" si="0"/>
        <v/>
      </c>
      <c r="W57" s="309" t="str">
        <f t="shared" si="16"/>
        <v/>
      </c>
      <c r="X57" s="190"/>
      <c r="Y57" s="194"/>
      <c r="Z57" s="320"/>
      <c r="AA57" s="320"/>
      <c r="AB57" s="320"/>
      <c r="AC57" s="326"/>
      <c r="AD57" s="330" t="str">
        <f t="shared" si="24"/>
        <v/>
      </c>
      <c r="AE57" s="335" t="str">
        <f t="shared" si="25"/>
        <v/>
      </c>
      <c r="AG57" s="192">
        <v>45</v>
      </c>
      <c r="AH57" s="347" t="str">
        <f t="shared" si="17"/>
        <v/>
      </c>
      <c r="AI57" s="354" t="str">
        <f t="shared" si="26"/>
        <v/>
      </c>
      <c r="AJ57" s="357" t="str">
        <f t="shared" si="27"/>
        <v/>
      </c>
      <c r="AK57" s="360" t="str">
        <f t="shared" si="28"/>
        <v/>
      </c>
      <c r="AL57" s="347" t="str">
        <f t="shared" si="21"/>
        <v/>
      </c>
    </row>
    <row r="58" spans="1:38" ht="19.5" customHeight="1">
      <c r="A58" s="205" t="str">
        <f t="shared" si="1"/>
        <v/>
      </c>
      <c r="B58" s="212" t="str">
        <f t="shared" si="2"/>
        <v/>
      </c>
      <c r="C58" s="219" t="str">
        <f t="shared" si="3"/>
        <v/>
      </c>
      <c r="D58" s="226" t="str">
        <f t="shared" si="4"/>
        <v/>
      </c>
      <c r="E58" s="229" t="str">
        <f t="shared" si="5"/>
        <v/>
      </c>
      <c r="F58" s="232" t="str">
        <f t="shared" si="6"/>
        <v/>
      </c>
      <c r="G58" s="234" t="s">
        <v>126</v>
      </c>
      <c r="H58" s="236" t="str">
        <f t="shared" si="22"/>
        <v/>
      </c>
      <c r="I58" s="239" t="s">
        <v>137</v>
      </c>
      <c r="J58" s="247" t="str">
        <f t="shared" si="7"/>
        <v/>
      </c>
      <c r="K58" s="226" t="str">
        <f t="shared" si="8"/>
        <v/>
      </c>
      <c r="L58" s="226" t="str">
        <f t="shared" si="23"/>
        <v/>
      </c>
      <c r="M58" s="260" t="str">
        <f t="shared" si="9"/>
        <v/>
      </c>
      <c r="N58" s="263" t="str">
        <f t="shared" si="10"/>
        <v/>
      </c>
      <c r="O58" s="269" t="str">
        <f t="shared" si="11"/>
        <v/>
      </c>
      <c r="P58" s="247" t="str">
        <f>HLOOKUP(A$1,AI$13:AK$69,46,FALSE)</f>
        <v/>
      </c>
      <c r="Q58" s="284"/>
      <c r="R58" s="247" t="str">
        <f t="shared" si="12"/>
        <v/>
      </c>
      <c r="S58" s="287" t="str">
        <f t="shared" si="13"/>
        <v/>
      </c>
      <c r="T58" s="247" t="str">
        <f t="shared" si="14"/>
        <v/>
      </c>
      <c r="U58" s="247" t="str">
        <f t="shared" si="15"/>
        <v/>
      </c>
      <c r="V58" s="302" t="str">
        <f t="shared" si="0"/>
        <v/>
      </c>
      <c r="W58" s="309" t="str">
        <f t="shared" si="16"/>
        <v/>
      </c>
      <c r="X58" s="190"/>
      <c r="Y58" s="194"/>
      <c r="Z58" s="320"/>
      <c r="AA58" s="320"/>
      <c r="AB58" s="320"/>
      <c r="AC58" s="326"/>
      <c r="AD58" s="330" t="str">
        <f t="shared" si="24"/>
        <v/>
      </c>
      <c r="AE58" s="335" t="str">
        <f t="shared" si="25"/>
        <v/>
      </c>
      <c r="AG58" s="192">
        <v>46</v>
      </c>
      <c r="AH58" s="347" t="str">
        <f t="shared" si="17"/>
        <v/>
      </c>
      <c r="AI58" s="354" t="str">
        <f t="shared" si="26"/>
        <v/>
      </c>
      <c r="AJ58" s="357" t="str">
        <f t="shared" si="27"/>
        <v/>
      </c>
      <c r="AK58" s="360" t="str">
        <f t="shared" si="28"/>
        <v/>
      </c>
      <c r="AL58" s="347" t="str">
        <f t="shared" si="21"/>
        <v/>
      </c>
    </row>
    <row r="59" spans="1:38" ht="19.5" customHeight="1">
      <c r="A59" s="205" t="str">
        <f t="shared" si="1"/>
        <v/>
      </c>
      <c r="B59" s="212" t="str">
        <f t="shared" si="2"/>
        <v/>
      </c>
      <c r="C59" s="219" t="str">
        <f t="shared" si="3"/>
        <v/>
      </c>
      <c r="D59" s="226" t="str">
        <f t="shared" si="4"/>
        <v/>
      </c>
      <c r="E59" s="229" t="str">
        <f t="shared" si="5"/>
        <v/>
      </c>
      <c r="F59" s="232" t="str">
        <f t="shared" si="6"/>
        <v/>
      </c>
      <c r="G59" s="234" t="s">
        <v>126</v>
      </c>
      <c r="H59" s="236" t="str">
        <f t="shared" si="22"/>
        <v/>
      </c>
      <c r="I59" s="239" t="s">
        <v>137</v>
      </c>
      <c r="J59" s="247" t="str">
        <f t="shared" si="7"/>
        <v/>
      </c>
      <c r="K59" s="226" t="str">
        <f t="shared" si="8"/>
        <v/>
      </c>
      <c r="L59" s="226" t="str">
        <f t="shared" si="23"/>
        <v/>
      </c>
      <c r="M59" s="260" t="str">
        <f t="shared" si="9"/>
        <v/>
      </c>
      <c r="N59" s="263" t="str">
        <f t="shared" si="10"/>
        <v/>
      </c>
      <c r="O59" s="269" t="str">
        <f t="shared" si="11"/>
        <v/>
      </c>
      <c r="P59" s="247" t="str">
        <f>HLOOKUP(A$1,AI$13:AK$69,47,FALSE)</f>
        <v/>
      </c>
      <c r="Q59" s="284"/>
      <c r="R59" s="247" t="str">
        <f t="shared" si="12"/>
        <v/>
      </c>
      <c r="S59" s="287" t="str">
        <f t="shared" si="13"/>
        <v/>
      </c>
      <c r="T59" s="247" t="str">
        <f t="shared" si="14"/>
        <v/>
      </c>
      <c r="U59" s="247" t="str">
        <f t="shared" si="15"/>
        <v/>
      </c>
      <c r="V59" s="302" t="str">
        <f t="shared" si="0"/>
        <v/>
      </c>
      <c r="W59" s="309" t="str">
        <f t="shared" si="16"/>
        <v/>
      </c>
      <c r="X59" s="190"/>
      <c r="Y59" s="194"/>
      <c r="Z59" s="320"/>
      <c r="AA59" s="320"/>
      <c r="AB59" s="320"/>
      <c r="AC59" s="326"/>
      <c r="AD59" s="330" t="str">
        <f t="shared" si="24"/>
        <v/>
      </c>
      <c r="AE59" s="335" t="str">
        <f t="shared" si="25"/>
        <v/>
      </c>
      <c r="AG59" s="192">
        <v>47</v>
      </c>
      <c r="AH59" s="347" t="str">
        <f t="shared" si="17"/>
        <v/>
      </c>
      <c r="AI59" s="354" t="str">
        <f t="shared" si="26"/>
        <v/>
      </c>
      <c r="AJ59" s="357" t="str">
        <f t="shared" si="27"/>
        <v/>
      </c>
      <c r="AK59" s="360" t="str">
        <f t="shared" si="28"/>
        <v/>
      </c>
      <c r="AL59" s="347" t="str">
        <f t="shared" si="21"/>
        <v/>
      </c>
    </row>
    <row r="60" spans="1:38" ht="19.5" customHeight="1">
      <c r="A60" s="205" t="str">
        <f t="shared" si="1"/>
        <v/>
      </c>
      <c r="B60" s="212" t="str">
        <f t="shared" si="2"/>
        <v/>
      </c>
      <c r="C60" s="219" t="str">
        <f t="shared" si="3"/>
        <v/>
      </c>
      <c r="D60" s="226" t="str">
        <f t="shared" si="4"/>
        <v/>
      </c>
      <c r="E60" s="229" t="str">
        <f t="shared" si="5"/>
        <v/>
      </c>
      <c r="F60" s="232" t="str">
        <f t="shared" si="6"/>
        <v/>
      </c>
      <c r="G60" s="234" t="s">
        <v>126</v>
      </c>
      <c r="H60" s="236" t="str">
        <f t="shared" si="22"/>
        <v/>
      </c>
      <c r="I60" s="239" t="s">
        <v>137</v>
      </c>
      <c r="J60" s="247" t="str">
        <f t="shared" si="7"/>
        <v/>
      </c>
      <c r="K60" s="226" t="str">
        <f t="shared" si="8"/>
        <v/>
      </c>
      <c r="L60" s="226" t="str">
        <f t="shared" si="23"/>
        <v/>
      </c>
      <c r="M60" s="260" t="str">
        <f t="shared" si="9"/>
        <v/>
      </c>
      <c r="N60" s="263" t="str">
        <f t="shared" si="10"/>
        <v/>
      </c>
      <c r="O60" s="269" t="str">
        <f t="shared" si="11"/>
        <v/>
      </c>
      <c r="P60" s="247" t="str">
        <f>HLOOKUP(A$1,AI$13:AK$69,48,FALSE)</f>
        <v/>
      </c>
      <c r="Q60" s="284"/>
      <c r="R60" s="247" t="str">
        <f t="shared" si="12"/>
        <v/>
      </c>
      <c r="S60" s="287" t="str">
        <f t="shared" si="13"/>
        <v/>
      </c>
      <c r="T60" s="247" t="str">
        <f t="shared" si="14"/>
        <v/>
      </c>
      <c r="U60" s="247" t="str">
        <f t="shared" si="15"/>
        <v/>
      </c>
      <c r="V60" s="302" t="str">
        <f t="shared" si="0"/>
        <v/>
      </c>
      <c r="W60" s="309" t="str">
        <f t="shared" si="16"/>
        <v/>
      </c>
      <c r="X60" s="190"/>
      <c r="Y60" s="194"/>
      <c r="Z60" s="320"/>
      <c r="AA60" s="320"/>
      <c r="AB60" s="320"/>
      <c r="AC60" s="326"/>
      <c r="AD60" s="330" t="str">
        <f t="shared" si="24"/>
        <v/>
      </c>
      <c r="AE60" s="335" t="str">
        <f t="shared" si="25"/>
        <v/>
      </c>
      <c r="AG60" s="192">
        <v>48</v>
      </c>
      <c r="AH60" s="347" t="str">
        <f t="shared" si="17"/>
        <v/>
      </c>
      <c r="AI60" s="354" t="str">
        <f t="shared" si="26"/>
        <v/>
      </c>
      <c r="AJ60" s="357" t="str">
        <f t="shared" si="27"/>
        <v/>
      </c>
      <c r="AK60" s="360" t="str">
        <f t="shared" si="28"/>
        <v/>
      </c>
      <c r="AL60" s="347" t="str">
        <f t="shared" si="21"/>
        <v/>
      </c>
    </row>
    <row r="61" spans="1:38" ht="19.5" customHeight="1">
      <c r="A61" s="205" t="str">
        <f t="shared" si="1"/>
        <v/>
      </c>
      <c r="B61" s="212" t="str">
        <f t="shared" si="2"/>
        <v/>
      </c>
      <c r="C61" s="219" t="str">
        <f t="shared" si="3"/>
        <v/>
      </c>
      <c r="D61" s="226" t="str">
        <f t="shared" si="4"/>
        <v/>
      </c>
      <c r="E61" s="229" t="str">
        <f t="shared" si="5"/>
        <v/>
      </c>
      <c r="F61" s="232" t="str">
        <f t="shared" si="6"/>
        <v/>
      </c>
      <c r="G61" s="234" t="s">
        <v>126</v>
      </c>
      <c r="H61" s="236" t="str">
        <f t="shared" si="22"/>
        <v/>
      </c>
      <c r="I61" s="239" t="s">
        <v>137</v>
      </c>
      <c r="J61" s="247" t="str">
        <f t="shared" si="7"/>
        <v/>
      </c>
      <c r="K61" s="226" t="str">
        <f t="shared" si="8"/>
        <v/>
      </c>
      <c r="L61" s="226" t="str">
        <f t="shared" si="23"/>
        <v/>
      </c>
      <c r="M61" s="260" t="str">
        <f t="shared" si="9"/>
        <v/>
      </c>
      <c r="N61" s="263" t="str">
        <f t="shared" si="10"/>
        <v/>
      </c>
      <c r="O61" s="269" t="str">
        <f t="shared" si="11"/>
        <v/>
      </c>
      <c r="P61" s="247" t="str">
        <f>HLOOKUP(A$1,AI$13:AK$69,49,FALSE)</f>
        <v/>
      </c>
      <c r="Q61" s="284"/>
      <c r="R61" s="247" t="str">
        <f t="shared" si="12"/>
        <v/>
      </c>
      <c r="S61" s="287" t="str">
        <f t="shared" si="13"/>
        <v/>
      </c>
      <c r="T61" s="247" t="str">
        <f t="shared" si="14"/>
        <v/>
      </c>
      <c r="U61" s="247" t="str">
        <f t="shared" si="15"/>
        <v/>
      </c>
      <c r="V61" s="302" t="str">
        <f t="shared" si="0"/>
        <v/>
      </c>
      <c r="W61" s="309" t="str">
        <f t="shared" si="16"/>
        <v/>
      </c>
      <c r="X61" s="190"/>
      <c r="Y61" s="194"/>
      <c r="Z61" s="320"/>
      <c r="AA61" s="320"/>
      <c r="AB61" s="320"/>
      <c r="AC61" s="326"/>
      <c r="AD61" s="330" t="str">
        <f t="shared" si="24"/>
        <v/>
      </c>
      <c r="AE61" s="335" t="str">
        <f t="shared" si="25"/>
        <v/>
      </c>
      <c r="AG61" s="192">
        <v>49</v>
      </c>
      <c r="AH61" s="347" t="str">
        <f t="shared" si="17"/>
        <v/>
      </c>
      <c r="AI61" s="354" t="str">
        <f t="shared" si="26"/>
        <v/>
      </c>
      <c r="AJ61" s="357" t="str">
        <f t="shared" si="27"/>
        <v/>
      </c>
      <c r="AK61" s="360" t="str">
        <f t="shared" si="28"/>
        <v/>
      </c>
      <c r="AL61" s="347" t="str">
        <f t="shared" si="21"/>
        <v/>
      </c>
    </row>
    <row r="62" spans="1:38" ht="19.5" customHeight="1">
      <c r="A62" s="205" t="str">
        <f t="shared" si="1"/>
        <v/>
      </c>
      <c r="B62" s="212" t="str">
        <f t="shared" si="2"/>
        <v/>
      </c>
      <c r="C62" s="219" t="str">
        <f t="shared" si="3"/>
        <v/>
      </c>
      <c r="D62" s="226" t="str">
        <f t="shared" si="4"/>
        <v/>
      </c>
      <c r="E62" s="229" t="str">
        <f t="shared" si="5"/>
        <v/>
      </c>
      <c r="F62" s="232" t="str">
        <f t="shared" si="6"/>
        <v/>
      </c>
      <c r="G62" s="234" t="s">
        <v>126</v>
      </c>
      <c r="H62" s="236" t="str">
        <f t="shared" si="22"/>
        <v/>
      </c>
      <c r="I62" s="239" t="s">
        <v>137</v>
      </c>
      <c r="J62" s="247" t="str">
        <f t="shared" si="7"/>
        <v/>
      </c>
      <c r="K62" s="226" t="str">
        <f t="shared" si="8"/>
        <v/>
      </c>
      <c r="L62" s="226" t="str">
        <f t="shared" si="23"/>
        <v/>
      </c>
      <c r="M62" s="260" t="str">
        <f t="shared" si="9"/>
        <v/>
      </c>
      <c r="N62" s="263" t="str">
        <f t="shared" si="10"/>
        <v/>
      </c>
      <c r="O62" s="269" t="str">
        <f t="shared" si="11"/>
        <v/>
      </c>
      <c r="P62" s="247" t="str">
        <f>HLOOKUP(A$1,AI$13:AK$69,50,FALSE)</f>
        <v/>
      </c>
      <c r="Q62" s="284"/>
      <c r="R62" s="247" t="str">
        <f t="shared" si="12"/>
        <v/>
      </c>
      <c r="S62" s="287" t="str">
        <f t="shared" si="13"/>
        <v/>
      </c>
      <c r="T62" s="247" t="str">
        <f t="shared" si="14"/>
        <v/>
      </c>
      <c r="U62" s="247" t="str">
        <f t="shared" si="15"/>
        <v/>
      </c>
      <c r="V62" s="302" t="str">
        <f t="shared" si="0"/>
        <v/>
      </c>
      <c r="W62" s="309" t="str">
        <f t="shared" si="16"/>
        <v/>
      </c>
      <c r="X62" s="190"/>
      <c r="Y62" s="194"/>
      <c r="Z62" s="320"/>
      <c r="AA62" s="320"/>
      <c r="AB62" s="320"/>
      <c r="AC62" s="326"/>
      <c r="AD62" s="330" t="str">
        <f t="shared" si="24"/>
        <v/>
      </c>
      <c r="AE62" s="335" t="str">
        <f t="shared" si="25"/>
        <v/>
      </c>
      <c r="AG62" s="192">
        <v>50</v>
      </c>
      <c r="AH62" s="347" t="str">
        <f t="shared" si="17"/>
        <v/>
      </c>
      <c r="AI62" s="354" t="str">
        <f t="shared" si="26"/>
        <v/>
      </c>
      <c r="AJ62" s="357" t="str">
        <f t="shared" si="27"/>
        <v/>
      </c>
      <c r="AK62" s="360" t="str">
        <f t="shared" si="28"/>
        <v/>
      </c>
      <c r="AL62" s="347" t="str">
        <f t="shared" si="21"/>
        <v/>
      </c>
    </row>
    <row r="63" spans="1:38" ht="19.5" customHeight="1">
      <c r="A63" s="205" t="str">
        <f t="shared" si="1"/>
        <v/>
      </c>
      <c r="B63" s="212" t="str">
        <f t="shared" si="2"/>
        <v/>
      </c>
      <c r="C63" s="219" t="str">
        <f t="shared" si="3"/>
        <v/>
      </c>
      <c r="D63" s="226" t="str">
        <f t="shared" si="4"/>
        <v/>
      </c>
      <c r="E63" s="229" t="str">
        <f t="shared" si="5"/>
        <v/>
      </c>
      <c r="F63" s="232" t="str">
        <f t="shared" si="6"/>
        <v/>
      </c>
      <c r="G63" s="234" t="s">
        <v>126</v>
      </c>
      <c r="H63" s="236" t="str">
        <f t="shared" si="22"/>
        <v/>
      </c>
      <c r="I63" s="239" t="s">
        <v>137</v>
      </c>
      <c r="J63" s="247" t="str">
        <f t="shared" si="7"/>
        <v/>
      </c>
      <c r="K63" s="226" t="str">
        <f t="shared" si="8"/>
        <v/>
      </c>
      <c r="L63" s="226" t="str">
        <f t="shared" si="23"/>
        <v/>
      </c>
      <c r="M63" s="260" t="str">
        <f t="shared" si="9"/>
        <v/>
      </c>
      <c r="N63" s="263" t="str">
        <f t="shared" si="10"/>
        <v/>
      </c>
      <c r="O63" s="269" t="str">
        <f t="shared" si="11"/>
        <v/>
      </c>
      <c r="P63" s="247" t="str">
        <f>HLOOKUP(A$1,AI$13:AK$69,51,FALSE)</f>
        <v/>
      </c>
      <c r="Q63" s="284"/>
      <c r="R63" s="247" t="str">
        <f t="shared" si="12"/>
        <v/>
      </c>
      <c r="S63" s="287" t="str">
        <f t="shared" si="13"/>
        <v/>
      </c>
      <c r="T63" s="247" t="str">
        <f t="shared" si="14"/>
        <v/>
      </c>
      <c r="U63" s="247" t="str">
        <f t="shared" si="15"/>
        <v/>
      </c>
      <c r="V63" s="302" t="str">
        <f t="shared" si="0"/>
        <v/>
      </c>
      <c r="W63" s="309" t="str">
        <f t="shared" si="16"/>
        <v/>
      </c>
      <c r="X63" s="190"/>
      <c r="Y63" s="194"/>
      <c r="Z63" s="320"/>
      <c r="AA63" s="320"/>
      <c r="AB63" s="320"/>
      <c r="AC63" s="326"/>
      <c r="AD63" s="330" t="str">
        <f t="shared" si="24"/>
        <v/>
      </c>
      <c r="AE63" s="335" t="str">
        <f t="shared" si="25"/>
        <v/>
      </c>
      <c r="AG63" s="192">
        <v>51</v>
      </c>
      <c r="AH63" s="347" t="str">
        <f t="shared" si="17"/>
        <v/>
      </c>
      <c r="AI63" s="354" t="str">
        <f t="shared" si="26"/>
        <v/>
      </c>
      <c r="AJ63" s="357" t="str">
        <f t="shared" si="27"/>
        <v/>
      </c>
      <c r="AK63" s="360" t="str">
        <f t="shared" si="28"/>
        <v/>
      </c>
      <c r="AL63" s="347" t="str">
        <f t="shared" si="21"/>
        <v/>
      </c>
    </row>
    <row r="64" spans="1:38" ht="19.5" customHeight="1">
      <c r="A64" s="205" t="str">
        <f t="shared" si="1"/>
        <v/>
      </c>
      <c r="B64" s="212" t="str">
        <f t="shared" si="2"/>
        <v/>
      </c>
      <c r="C64" s="219" t="str">
        <f t="shared" si="3"/>
        <v/>
      </c>
      <c r="D64" s="226" t="str">
        <f t="shared" si="4"/>
        <v/>
      </c>
      <c r="E64" s="229" t="str">
        <f t="shared" si="5"/>
        <v/>
      </c>
      <c r="F64" s="232" t="str">
        <f t="shared" si="6"/>
        <v/>
      </c>
      <c r="G64" s="234" t="s">
        <v>126</v>
      </c>
      <c r="H64" s="236" t="str">
        <f t="shared" si="22"/>
        <v/>
      </c>
      <c r="I64" s="239" t="s">
        <v>137</v>
      </c>
      <c r="J64" s="247" t="str">
        <f t="shared" si="7"/>
        <v/>
      </c>
      <c r="K64" s="226" t="str">
        <f t="shared" si="8"/>
        <v/>
      </c>
      <c r="L64" s="226" t="str">
        <f t="shared" si="23"/>
        <v/>
      </c>
      <c r="M64" s="260" t="str">
        <f t="shared" si="9"/>
        <v/>
      </c>
      <c r="N64" s="263" t="str">
        <f t="shared" si="10"/>
        <v/>
      </c>
      <c r="O64" s="269" t="str">
        <f t="shared" si="11"/>
        <v/>
      </c>
      <c r="P64" s="247" t="str">
        <f>HLOOKUP(A$1,AI$13:AK$69,52,FALSE)</f>
        <v/>
      </c>
      <c r="Q64" s="284"/>
      <c r="R64" s="247" t="str">
        <f t="shared" si="12"/>
        <v/>
      </c>
      <c r="S64" s="287" t="str">
        <f t="shared" si="13"/>
        <v/>
      </c>
      <c r="T64" s="247" t="str">
        <f t="shared" si="14"/>
        <v/>
      </c>
      <c r="U64" s="247" t="str">
        <f t="shared" si="15"/>
        <v/>
      </c>
      <c r="V64" s="302" t="str">
        <f t="shared" si="0"/>
        <v/>
      </c>
      <c r="W64" s="309" t="str">
        <f t="shared" si="16"/>
        <v/>
      </c>
      <c r="X64" s="190"/>
      <c r="Y64" s="194"/>
      <c r="Z64" s="320"/>
      <c r="AA64" s="320"/>
      <c r="AB64" s="320"/>
      <c r="AC64" s="326"/>
      <c r="AD64" s="330" t="str">
        <f t="shared" si="24"/>
        <v/>
      </c>
      <c r="AE64" s="335" t="str">
        <f t="shared" si="25"/>
        <v/>
      </c>
      <c r="AG64" s="192">
        <v>52</v>
      </c>
      <c r="AH64" s="347" t="str">
        <f t="shared" si="17"/>
        <v/>
      </c>
      <c r="AI64" s="354" t="str">
        <f t="shared" si="26"/>
        <v/>
      </c>
      <c r="AJ64" s="357" t="str">
        <f t="shared" si="27"/>
        <v/>
      </c>
      <c r="AK64" s="360" t="str">
        <f t="shared" si="28"/>
        <v/>
      </c>
      <c r="AL64" s="347" t="str">
        <f t="shared" si="21"/>
        <v/>
      </c>
    </row>
    <row r="65" spans="1:38" ht="19.5" customHeight="1">
      <c r="A65" s="205" t="str">
        <f t="shared" si="1"/>
        <v/>
      </c>
      <c r="B65" s="212" t="str">
        <f t="shared" si="2"/>
        <v/>
      </c>
      <c r="C65" s="219" t="str">
        <f t="shared" si="3"/>
        <v/>
      </c>
      <c r="D65" s="226" t="str">
        <f t="shared" si="4"/>
        <v/>
      </c>
      <c r="E65" s="229" t="str">
        <f t="shared" si="5"/>
        <v/>
      </c>
      <c r="F65" s="232" t="str">
        <f t="shared" si="6"/>
        <v/>
      </c>
      <c r="G65" s="234" t="s">
        <v>126</v>
      </c>
      <c r="H65" s="236" t="str">
        <f t="shared" si="22"/>
        <v/>
      </c>
      <c r="I65" s="239" t="s">
        <v>137</v>
      </c>
      <c r="J65" s="247" t="str">
        <f t="shared" si="7"/>
        <v/>
      </c>
      <c r="K65" s="226" t="str">
        <f t="shared" si="8"/>
        <v/>
      </c>
      <c r="L65" s="226" t="str">
        <f t="shared" si="23"/>
        <v/>
      </c>
      <c r="M65" s="260" t="str">
        <f t="shared" si="9"/>
        <v/>
      </c>
      <c r="N65" s="263" t="str">
        <f t="shared" si="10"/>
        <v/>
      </c>
      <c r="O65" s="269" t="str">
        <f t="shared" si="11"/>
        <v/>
      </c>
      <c r="P65" s="247" t="str">
        <f>HLOOKUP(A$1,AI$13:AK$69,53,FALSE)</f>
        <v/>
      </c>
      <c r="Q65" s="284"/>
      <c r="R65" s="247" t="str">
        <f t="shared" si="12"/>
        <v/>
      </c>
      <c r="S65" s="287" t="str">
        <f t="shared" si="13"/>
        <v/>
      </c>
      <c r="T65" s="247" t="str">
        <f t="shared" si="14"/>
        <v/>
      </c>
      <c r="U65" s="247" t="str">
        <f t="shared" si="15"/>
        <v/>
      </c>
      <c r="V65" s="302" t="str">
        <f t="shared" si="0"/>
        <v/>
      </c>
      <c r="W65" s="309" t="str">
        <f t="shared" si="16"/>
        <v/>
      </c>
      <c r="X65" s="190"/>
      <c r="Y65" s="194"/>
      <c r="Z65" s="320"/>
      <c r="AA65" s="320"/>
      <c r="AB65" s="320"/>
      <c r="AC65" s="326"/>
      <c r="AD65" s="330" t="str">
        <f t="shared" si="24"/>
        <v/>
      </c>
      <c r="AE65" s="335" t="str">
        <f t="shared" si="25"/>
        <v/>
      </c>
      <c r="AG65" s="192">
        <v>53</v>
      </c>
      <c r="AH65" s="347" t="str">
        <f t="shared" si="17"/>
        <v/>
      </c>
      <c r="AI65" s="354" t="str">
        <f t="shared" si="26"/>
        <v/>
      </c>
      <c r="AJ65" s="357" t="str">
        <f t="shared" si="27"/>
        <v/>
      </c>
      <c r="AK65" s="360" t="str">
        <f t="shared" si="28"/>
        <v/>
      </c>
      <c r="AL65" s="347" t="str">
        <f t="shared" si="21"/>
        <v/>
      </c>
    </row>
    <row r="66" spans="1:38" ht="19.5" customHeight="1">
      <c r="A66" s="205" t="str">
        <f t="shared" si="1"/>
        <v/>
      </c>
      <c r="B66" s="212" t="str">
        <f t="shared" si="2"/>
        <v/>
      </c>
      <c r="C66" s="219" t="str">
        <f t="shared" si="3"/>
        <v/>
      </c>
      <c r="D66" s="226" t="str">
        <f t="shared" si="4"/>
        <v/>
      </c>
      <c r="E66" s="229" t="str">
        <f t="shared" si="5"/>
        <v/>
      </c>
      <c r="F66" s="232" t="str">
        <f t="shared" si="6"/>
        <v/>
      </c>
      <c r="G66" s="234" t="s">
        <v>126</v>
      </c>
      <c r="H66" s="236" t="str">
        <f t="shared" si="22"/>
        <v/>
      </c>
      <c r="I66" s="239" t="s">
        <v>137</v>
      </c>
      <c r="J66" s="247" t="str">
        <f t="shared" si="7"/>
        <v/>
      </c>
      <c r="K66" s="226" t="str">
        <f t="shared" si="8"/>
        <v/>
      </c>
      <c r="L66" s="226" t="str">
        <f t="shared" si="23"/>
        <v/>
      </c>
      <c r="M66" s="260" t="str">
        <f t="shared" si="9"/>
        <v/>
      </c>
      <c r="N66" s="263" t="str">
        <f t="shared" si="10"/>
        <v/>
      </c>
      <c r="O66" s="269" t="str">
        <f t="shared" si="11"/>
        <v/>
      </c>
      <c r="P66" s="247" t="str">
        <f>HLOOKUP(A$1,AI$13:AK$69,54,FALSE)</f>
        <v/>
      </c>
      <c r="Q66" s="284"/>
      <c r="R66" s="247" t="str">
        <f t="shared" si="12"/>
        <v/>
      </c>
      <c r="S66" s="287" t="str">
        <f t="shared" si="13"/>
        <v/>
      </c>
      <c r="T66" s="247" t="str">
        <f t="shared" si="14"/>
        <v/>
      </c>
      <c r="U66" s="247" t="str">
        <f t="shared" si="15"/>
        <v/>
      </c>
      <c r="V66" s="302" t="str">
        <f t="shared" si="0"/>
        <v/>
      </c>
      <c r="W66" s="309" t="str">
        <f t="shared" si="16"/>
        <v/>
      </c>
      <c r="X66" s="190"/>
      <c r="Y66" s="194"/>
      <c r="Z66" s="320"/>
      <c r="AA66" s="320"/>
      <c r="AB66" s="320"/>
      <c r="AC66" s="326"/>
      <c r="AD66" s="330" t="str">
        <f t="shared" si="24"/>
        <v/>
      </c>
      <c r="AE66" s="335" t="str">
        <f t="shared" si="25"/>
        <v/>
      </c>
      <c r="AG66" s="192">
        <v>54</v>
      </c>
      <c r="AH66" s="347" t="str">
        <f t="shared" si="17"/>
        <v/>
      </c>
      <c r="AI66" s="354" t="str">
        <f t="shared" si="26"/>
        <v/>
      </c>
      <c r="AJ66" s="357" t="str">
        <f t="shared" si="27"/>
        <v/>
      </c>
      <c r="AK66" s="360" t="str">
        <f t="shared" si="28"/>
        <v/>
      </c>
      <c r="AL66" s="347" t="str">
        <f t="shared" si="21"/>
        <v/>
      </c>
    </row>
    <row r="67" spans="1:38" ht="19.5" customHeight="1">
      <c r="A67" s="205" t="str">
        <f t="shared" si="1"/>
        <v/>
      </c>
      <c r="B67" s="212" t="str">
        <f t="shared" si="2"/>
        <v/>
      </c>
      <c r="C67" s="219" t="str">
        <f t="shared" si="3"/>
        <v/>
      </c>
      <c r="D67" s="226" t="str">
        <f t="shared" si="4"/>
        <v/>
      </c>
      <c r="E67" s="229" t="str">
        <f t="shared" si="5"/>
        <v/>
      </c>
      <c r="F67" s="232" t="str">
        <f t="shared" si="6"/>
        <v/>
      </c>
      <c r="G67" s="234" t="s">
        <v>126</v>
      </c>
      <c r="H67" s="236" t="str">
        <f t="shared" si="22"/>
        <v/>
      </c>
      <c r="I67" s="239" t="s">
        <v>137</v>
      </c>
      <c r="J67" s="247" t="str">
        <f t="shared" si="7"/>
        <v/>
      </c>
      <c r="K67" s="226" t="str">
        <f t="shared" si="8"/>
        <v/>
      </c>
      <c r="L67" s="226" t="str">
        <f t="shared" si="23"/>
        <v/>
      </c>
      <c r="M67" s="260" t="str">
        <f t="shared" si="9"/>
        <v/>
      </c>
      <c r="N67" s="263" t="str">
        <f t="shared" si="10"/>
        <v/>
      </c>
      <c r="O67" s="269" t="str">
        <f t="shared" si="11"/>
        <v/>
      </c>
      <c r="P67" s="247" t="str">
        <f>HLOOKUP(A$1,AI$13:AK$69,55,FALSE)</f>
        <v/>
      </c>
      <c r="Q67" s="284"/>
      <c r="R67" s="247" t="str">
        <f t="shared" si="12"/>
        <v/>
      </c>
      <c r="S67" s="287" t="str">
        <f t="shared" si="13"/>
        <v/>
      </c>
      <c r="T67" s="247" t="str">
        <f t="shared" si="14"/>
        <v/>
      </c>
      <c r="U67" s="247" t="str">
        <f t="shared" si="15"/>
        <v/>
      </c>
      <c r="V67" s="302" t="str">
        <f t="shared" si="0"/>
        <v/>
      </c>
      <c r="W67" s="309" t="str">
        <f t="shared" si="16"/>
        <v/>
      </c>
      <c r="X67" s="190"/>
      <c r="Y67" s="194"/>
      <c r="Z67" s="320"/>
      <c r="AA67" s="320"/>
      <c r="AB67" s="320"/>
      <c r="AC67" s="326"/>
      <c r="AD67" s="330" t="str">
        <f t="shared" si="24"/>
        <v/>
      </c>
      <c r="AE67" s="335" t="str">
        <f t="shared" si="25"/>
        <v/>
      </c>
      <c r="AG67" s="192">
        <v>55</v>
      </c>
      <c r="AH67" s="347" t="str">
        <f t="shared" si="17"/>
        <v/>
      </c>
      <c r="AI67" s="354" t="str">
        <f t="shared" si="26"/>
        <v/>
      </c>
      <c r="AJ67" s="357" t="str">
        <f t="shared" si="27"/>
        <v/>
      </c>
      <c r="AK67" s="360" t="str">
        <f t="shared" si="28"/>
        <v/>
      </c>
      <c r="AL67" s="347" t="str">
        <f t="shared" si="21"/>
        <v/>
      </c>
    </row>
    <row r="68" spans="1:38" ht="19.5" customHeight="1">
      <c r="A68" s="205" t="str">
        <f t="shared" si="1"/>
        <v/>
      </c>
      <c r="B68" s="212" t="str">
        <f t="shared" si="2"/>
        <v/>
      </c>
      <c r="C68" s="219" t="str">
        <f t="shared" si="3"/>
        <v/>
      </c>
      <c r="D68" s="226" t="str">
        <f t="shared" si="4"/>
        <v/>
      </c>
      <c r="E68" s="229" t="str">
        <f t="shared" si="5"/>
        <v/>
      </c>
      <c r="F68" s="232" t="str">
        <f t="shared" si="6"/>
        <v/>
      </c>
      <c r="G68" s="234" t="s">
        <v>126</v>
      </c>
      <c r="H68" s="236" t="str">
        <f t="shared" si="22"/>
        <v/>
      </c>
      <c r="I68" s="239" t="s">
        <v>137</v>
      </c>
      <c r="J68" s="247" t="str">
        <f t="shared" si="7"/>
        <v/>
      </c>
      <c r="K68" s="226" t="str">
        <f t="shared" si="8"/>
        <v/>
      </c>
      <c r="L68" s="226" t="str">
        <f t="shared" si="23"/>
        <v/>
      </c>
      <c r="M68" s="260" t="str">
        <f t="shared" si="9"/>
        <v/>
      </c>
      <c r="N68" s="263" t="str">
        <f t="shared" si="10"/>
        <v/>
      </c>
      <c r="O68" s="269" t="str">
        <f t="shared" si="11"/>
        <v/>
      </c>
      <c r="P68" s="247" t="str">
        <f>HLOOKUP(A$1,AI$13:AK$69,56,FALSE)</f>
        <v/>
      </c>
      <c r="Q68" s="284"/>
      <c r="R68" s="247" t="str">
        <f t="shared" si="12"/>
        <v/>
      </c>
      <c r="S68" s="287" t="str">
        <f t="shared" si="13"/>
        <v/>
      </c>
      <c r="T68" s="247" t="str">
        <f t="shared" si="14"/>
        <v/>
      </c>
      <c r="U68" s="247" t="str">
        <f t="shared" si="15"/>
        <v/>
      </c>
      <c r="V68" s="302" t="str">
        <f t="shared" si="0"/>
        <v/>
      </c>
      <c r="W68" s="309" t="str">
        <f t="shared" si="16"/>
        <v/>
      </c>
      <c r="X68" s="190"/>
      <c r="Y68" s="194"/>
      <c r="Z68" s="320"/>
      <c r="AA68" s="320"/>
      <c r="AB68" s="320"/>
      <c r="AC68" s="326"/>
      <c r="AD68" s="330" t="str">
        <f t="shared" si="24"/>
        <v/>
      </c>
      <c r="AE68" s="335" t="str">
        <f t="shared" si="25"/>
        <v/>
      </c>
      <c r="AG68" s="192">
        <v>56</v>
      </c>
      <c r="AH68" s="347" t="str">
        <f t="shared" si="17"/>
        <v/>
      </c>
      <c r="AI68" s="354" t="str">
        <f t="shared" si="26"/>
        <v/>
      </c>
      <c r="AJ68" s="357" t="str">
        <f t="shared" si="27"/>
        <v/>
      </c>
      <c r="AK68" s="360" t="str">
        <f t="shared" si="28"/>
        <v/>
      </c>
      <c r="AL68" s="347" t="str">
        <f t="shared" si="21"/>
        <v/>
      </c>
    </row>
    <row r="69" spans="1:38" ht="19.5" customHeight="1">
      <c r="A69" s="205" t="str">
        <f t="shared" si="1"/>
        <v/>
      </c>
      <c r="B69" s="212" t="str">
        <f t="shared" si="2"/>
        <v/>
      </c>
      <c r="C69" s="219" t="str">
        <f t="shared" si="3"/>
        <v/>
      </c>
      <c r="D69" s="226" t="str">
        <f t="shared" si="4"/>
        <v/>
      </c>
      <c r="E69" s="229" t="str">
        <f t="shared" si="5"/>
        <v/>
      </c>
      <c r="F69" s="232" t="str">
        <f t="shared" si="6"/>
        <v/>
      </c>
      <c r="G69" s="234" t="s">
        <v>126</v>
      </c>
      <c r="H69" s="236" t="str">
        <f t="shared" si="22"/>
        <v/>
      </c>
      <c r="I69" s="239" t="s">
        <v>137</v>
      </c>
      <c r="J69" s="247" t="str">
        <f t="shared" si="7"/>
        <v/>
      </c>
      <c r="K69" s="226" t="str">
        <f t="shared" si="8"/>
        <v/>
      </c>
      <c r="L69" s="226" t="str">
        <f t="shared" si="23"/>
        <v/>
      </c>
      <c r="M69" s="260" t="str">
        <f t="shared" si="9"/>
        <v/>
      </c>
      <c r="N69" s="263" t="str">
        <f t="shared" si="10"/>
        <v/>
      </c>
      <c r="O69" s="269" t="str">
        <f t="shared" si="11"/>
        <v/>
      </c>
      <c r="P69" s="247" t="str">
        <f>HLOOKUP(A$1,AI$13:AK$69,57,FALSE)</f>
        <v/>
      </c>
      <c r="Q69" s="284"/>
      <c r="R69" s="247" t="str">
        <f t="shared" si="12"/>
        <v/>
      </c>
      <c r="S69" s="287" t="str">
        <f t="shared" si="13"/>
        <v/>
      </c>
      <c r="T69" s="247" t="str">
        <f t="shared" si="14"/>
        <v/>
      </c>
      <c r="U69" s="247" t="str">
        <f t="shared" si="15"/>
        <v/>
      </c>
      <c r="V69" s="302" t="str">
        <f t="shared" si="0"/>
        <v/>
      </c>
      <c r="W69" s="309" t="str">
        <f t="shared" si="16"/>
        <v/>
      </c>
      <c r="X69" s="190"/>
      <c r="Y69" s="194"/>
      <c r="Z69" s="320"/>
      <c r="AA69" s="320"/>
      <c r="AB69" s="320"/>
      <c r="AC69" s="326"/>
      <c r="AD69" s="331" t="str">
        <f t="shared" si="24"/>
        <v/>
      </c>
      <c r="AE69" s="336" t="str">
        <f t="shared" si="25"/>
        <v/>
      </c>
      <c r="AG69" s="192">
        <v>57</v>
      </c>
      <c r="AH69" s="348" t="str">
        <f t="shared" si="17"/>
        <v/>
      </c>
      <c r="AI69" s="355" t="str">
        <f t="shared" si="26"/>
        <v/>
      </c>
      <c r="AJ69" s="358" t="str">
        <f t="shared" si="27"/>
        <v/>
      </c>
      <c r="AK69" s="361" t="str">
        <f t="shared" si="28"/>
        <v/>
      </c>
      <c r="AL69" s="348" t="str">
        <f t="shared" si="21"/>
        <v/>
      </c>
    </row>
  </sheetData>
  <sheetProtection password="E821" sheet="1" objects="1" scenarios="1"/>
  <protectedRanges>
    <protectedRange sqref="D9 O4:O9 A7 D4:D6 B2 C4:C9 E7:E8 G4:G9 B7:B10 A9 I4:I9 J7:J9 J4:J5 K4:K9 M4 M6:M9" name="範囲1"/>
  </protectedRanges>
  <mergeCells count="42">
    <mergeCell ref="AI12:AK12"/>
    <mergeCell ref="A13:B13"/>
    <mergeCell ref="F13:I13"/>
    <mergeCell ref="N13:O13"/>
    <mergeCell ref="AC1:AC2"/>
    <mergeCell ref="AD12:AD13"/>
    <mergeCell ref="F10:I10"/>
    <mergeCell ref="N10:O10"/>
    <mergeCell ref="F11:I11"/>
    <mergeCell ref="N11:O11"/>
    <mergeCell ref="A12:B12"/>
    <mergeCell ref="F12:I12"/>
    <mergeCell ref="N12:O12"/>
    <mergeCell ref="C8:F8"/>
    <mergeCell ref="G8:H8"/>
    <mergeCell ref="K8:L8"/>
    <mergeCell ref="AH8:AK8"/>
    <mergeCell ref="C9:F9"/>
    <mergeCell ref="G9:M9"/>
    <mergeCell ref="C6:F6"/>
    <mergeCell ref="G6:J6"/>
    <mergeCell ref="K6:L6"/>
    <mergeCell ref="C7:F7"/>
    <mergeCell ref="G7:H7"/>
    <mergeCell ref="K7:L7"/>
    <mergeCell ref="C4:F4"/>
    <mergeCell ref="G4:I4"/>
    <mergeCell ref="K4:L4"/>
    <mergeCell ref="C5:F5"/>
    <mergeCell ref="G5:J5"/>
    <mergeCell ref="K5:M5"/>
    <mergeCell ref="C2:F2"/>
    <mergeCell ref="G2:J2"/>
    <mergeCell ref="K2:M2"/>
    <mergeCell ref="C3:F3"/>
    <mergeCell ref="G3:J3"/>
    <mergeCell ref="K3:M3"/>
    <mergeCell ref="A1:B1"/>
    <mergeCell ref="G1:L1"/>
    <mergeCell ref="N1:P1"/>
    <mergeCell ref="R1:S1"/>
    <mergeCell ref="Z1:AA1"/>
  </mergeCells>
  <phoneticPr fontId="21"/>
  <dataValidations count="8">
    <dataValidation imeMode="hiragana" allowBlank="1" showInputMessage="1" showErrorMessage="1" sqref="G2 O2" xr:uid="{00000000-0002-0000-0600-000000000000}"/>
    <dataValidation imeMode="halfAlpha" allowBlank="1" showInputMessage="1" showErrorMessage="1" sqref="J7:J8 M4 M6:M8 K5 J4 G9 G5" xr:uid="{00000000-0002-0000-0600-000001000000}"/>
    <dataValidation type="list" imeMode="halfAlpha" allowBlank="1" showInputMessage="1" showErrorMessage="1" sqref="G6" xr:uid="{00000000-0002-0000-0600-000002000000}">
      <formula1>$Z$2:$AA$2</formula1>
    </dataValidation>
    <dataValidation type="list" allowBlank="1" showInputMessage="1" showErrorMessage="1" sqref="K2" xr:uid="{00000000-0002-0000-0600-000003000000}">
      <formula1>$AI$13:$AK$13</formula1>
    </dataValidation>
    <dataValidation type="list" imeMode="halfAlpha" allowBlank="1" showInputMessage="1" showErrorMessage="1" sqref="G4:I4" xr:uid="{00000000-0002-0000-0600-000004000000}">
      <formula1>$AF$2:$AF$23</formula1>
    </dataValidation>
    <dataValidation type="list" imeMode="halfAlpha" allowBlank="1" showInputMessage="1" showErrorMessage="1" sqref="K4 K6:L6" xr:uid="{00000000-0002-0000-0600-000005000000}">
      <formula1>$AG$2:$AG$13</formula1>
    </dataValidation>
    <dataValidation type="list" imeMode="halfAlpha" allowBlank="1" showInputMessage="1" showErrorMessage="1" sqref="G7:H8" xr:uid="{00000000-0002-0000-0600-000006000000}">
      <formula1>$Y$3:$Y$51</formula1>
    </dataValidation>
    <dataValidation type="list" allowBlank="1" showInputMessage="1" showErrorMessage="1" sqref="K3:M3" xr:uid="{00000000-0002-0000-0600-000007000000}">
      <formula1>$AD$2:$AD$6</formula1>
    </dataValidation>
  </dataValidations>
  <pageMargins left="0.39370078740157483" right="0.39370078740157483" top="0.98425196850393681" bottom="0.39370078740157483" header="0.51181102362204722" footer="0.51181102362204722"/>
  <pageSetup paperSize="9" scale="68" orientation="landscape" horizontalDpi="65533" verticalDpi="360" r:id="rId1"/>
  <headerFooter alignWithMargins="0"/>
  <rowBreaks count="1" manualBreakCount="1">
    <brk id="35" max="2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A1:S41"/>
  <sheetViews>
    <sheetView view="pageBreakPreview" zoomScaleNormal="75" zoomScaleSheetLayoutView="100" workbookViewId="0">
      <selection activeCell="AZ6" sqref="AZ6"/>
    </sheetView>
  </sheetViews>
  <sheetFormatPr defaultColWidth="9" defaultRowHeight="13.2"/>
  <cols>
    <col min="1" max="1" width="15.09765625" style="381" customWidth="1"/>
    <col min="2" max="2" width="9" style="381" bestFit="1" customWidth="1"/>
    <col min="3" max="3" width="10" style="381" customWidth="1"/>
    <col min="4" max="4" width="6" style="381" customWidth="1"/>
    <col min="5" max="5" width="11.09765625" style="381" customWidth="1"/>
    <col min="6" max="6" width="2.5" style="381" customWidth="1"/>
    <col min="7" max="7" width="6.3984375" style="381" customWidth="1"/>
    <col min="8" max="8" width="3.09765625" style="381" customWidth="1"/>
    <col min="9" max="9" width="9" style="381" bestFit="1" customWidth="1"/>
    <col min="10" max="10" width="3.09765625" style="381" customWidth="1"/>
    <col min="11" max="11" width="6.3984375" style="381" customWidth="1"/>
    <col min="12" max="12" width="3.09765625" style="381" customWidth="1"/>
    <col min="13" max="13" width="6" style="381" customWidth="1"/>
    <col min="14" max="14" width="9" style="381" bestFit="1" customWidth="1"/>
    <col min="15" max="15" width="3.09765625" style="381" customWidth="1"/>
    <col min="16" max="16" width="7.09765625" style="381" customWidth="1"/>
    <col min="17" max="17" width="3.09765625" style="381" customWidth="1"/>
    <col min="18" max="18" width="12.8984375" style="381" customWidth="1"/>
    <col min="19" max="19" width="11.09765625" style="381" customWidth="1"/>
    <col min="20" max="20" width="9" style="381" bestFit="1" customWidth="1"/>
    <col min="21" max="21" width="9" style="381" customWidth="1"/>
    <col min="22" max="16384" width="9" style="381"/>
  </cols>
  <sheetData>
    <row r="1" spans="1:19" ht="16.2">
      <c r="A1" s="382" t="s">
        <v>90</v>
      </c>
      <c r="B1" s="1"/>
      <c r="C1" s="1"/>
      <c r="D1" s="1"/>
      <c r="E1" s="1"/>
      <c r="F1" s="1"/>
      <c r="G1" s="1"/>
      <c r="H1" s="1"/>
      <c r="I1" s="1"/>
      <c r="J1" s="1"/>
      <c r="K1" s="1"/>
      <c r="L1" s="1"/>
      <c r="M1" s="1"/>
      <c r="N1" s="1"/>
      <c r="O1" s="1"/>
      <c r="P1" s="1"/>
      <c r="Q1" s="1"/>
      <c r="R1" s="1"/>
      <c r="S1" s="1"/>
    </row>
    <row r="2" spans="1:19" ht="22.5" customHeight="1">
      <c r="A2" s="1" t="s">
        <v>466</v>
      </c>
      <c r="B2" s="1"/>
      <c r="C2" s="1"/>
      <c r="D2" s="1"/>
      <c r="E2" s="1"/>
      <c r="F2" s="1"/>
      <c r="G2" s="1"/>
      <c r="H2" s="1"/>
      <c r="I2" s="1"/>
      <c r="J2" s="1"/>
      <c r="K2" s="1"/>
      <c r="L2" s="1"/>
      <c r="M2" s="1"/>
      <c r="N2" s="1"/>
      <c r="O2" s="1"/>
      <c r="P2" s="1"/>
      <c r="Q2" s="1"/>
      <c r="R2" s="1"/>
      <c r="S2" s="1"/>
    </row>
    <row r="3" spans="1:19">
      <c r="A3" s="688" t="s">
        <v>17</v>
      </c>
      <c r="B3" s="690" t="s">
        <v>379</v>
      </c>
      <c r="C3" s="386" t="s">
        <v>360</v>
      </c>
      <c r="D3" s="1"/>
      <c r="E3" s="386" t="s">
        <v>483</v>
      </c>
      <c r="F3" s="389"/>
      <c r="G3" s="691" t="s">
        <v>203</v>
      </c>
      <c r="H3" s="1"/>
      <c r="I3" s="386" t="s">
        <v>383</v>
      </c>
      <c r="J3" s="1"/>
      <c r="K3" s="385" t="s">
        <v>399</v>
      </c>
      <c r="L3" s="1"/>
      <c r="M3" s="1"/>
      <c r="N3" s="386" t="s">
        <v>484</v>
      </c>
      <c r="O3" s="1"/>
      <c r="P3" s="385" t="s">
        <v>298</v>
      </c>
      <c r="Q3" s="1"/>
      <c r="R3" s="386" t="s">
        <v>212</v>
      </c>
      <c r="S3" s="385" t="s">
        <v>371</v>
      </c>
    </row>
    <row r="4" spans="1:19">
      <c r="A4" s="689"/>
      <c r="B4" s="689"/>
      <c r="C4" s="384"/>
      <c r="D4" s="1"/>
      <c r="E4" s="388" t="s">
        <v>485</v>
      </c>
      <c r="F4" s="389"/>
      <c r="G4" s="692"/>
      <c r="H4" s="1"/>
      <c r="I4" s="388" t="s">
        <v>486</v>
      </c>
      <c r="J4" s="1"/>
      <c r="K4" s="391" t="s">
        <v>487</v>
      </c>
      <c r="L4" s="1"/>
      <c r="M4" s="1"/>
      <c r="N4" s="388" t="s">
        <v>486</v>
      </c>
      <c r="O4" s="1"/>
      <c r="P4" s="391" t="s">
        <v>488</v>
      </c>
      <c r="Q4" s="1"/>
      <c r="R4" s="388" t="s">
        <v>486</v>
      </c>
      <c r="S4" s="383" t="s">
        <v>116</v>
      </c>
    </row>
    <row r="5" spans="1:19">
      <c r="A5" s="691"/>
      <c r="B5" s="386" t="s">
        <v>444</v>
      </c>
      <c r="C5" s="387" t="s">
        <v>259</v>
      </c>
      <c r="D5" s="1"/>
      <c r="E5" s="387" t="s">
        <v>259</v>
      </c>
      <c r="F5" s="694" t="s">
        <v>120</v>
      </c>
      <c r="G5" s="390" t="s">
        <v>474</v>
      </c>
      <c r="H5" s="1"/>
      <c r="I5" s="387" t="s">
        <v>259</v>
      </c>
      <c r="J5" s="694" t="s">
        <v>120</v>
      </c>
      <c r="K5" s="390" t="s">
        <v>316</v>
      </c>
      <c r="L5" s="695" t="s">
        <v>489</v>
      </c>
      <c r="M5" s="697" t="s">
        <v>60</v>
      </c>
      <c r="N5" s="387" t="s">
        <v>259</v>
      </c>
      <c r="O5" s="694" t="s">
        <v>120</v>
      </c>
      <c r="P5" s="390" t="s">
        <v>474</v>
      </c>
      <c r="Q5" s="1"/>
      <c r="R5" s="387" t="s">
        <v>259</v>
      </c>
      <c r="S5" s="387" t="s">
        <v>259</v>
      </c>
    </row>
    <row r="6" spans="1:19" ht="14.4">
      <c r="A6" s="693"/>
      <c r="B6" s="693"/>
      <c r="C6" s="693"/>
      <c r="D6" s="699"/>
      <c r="E6" s="693"/>
      <c r="F6" s="693"/>
      <c r="G6" s="693"/>
      <c r="H6" s="19" t="s">
        <v>174</v>
      </c>
      <c r="I6" s="693"/>
      <c r="J6" s="693"/>
      <c r="K6" s="693"/>
      <c r="L6" s="696"/>
      <c r="M6" s="698"/>
      <c r="N6" s="693"/>
      <c r="O6" s="693"/>
      <c r="P6" s="693"/>
      <c r="Q6" s="19" t="s">
        <v>174</v>
      </c>
      <c r="R6" s="693"/>
      <c r="S6" s="693"/>
    </row>
    <row r="7" spans="1:19">
      <c r="A7" s="692"/>
      <c r="B7" s="692"/>
      <c r="C7" s="692"/>
      <c r="D7" s="443"/>
      <c r="E7" s="692"/>
      <c r="F7" s="693"/>
      <c r="G7" s="692"/>
      <c r="H7" s="1"/>
      <c r="I7" s="692"/>
      <c r="J7" s="693"/>
      <c r="K7" s="692"/>
      <c r="L7" s="696"/>
      <c r="M7" s="698"/>
      <c r="N7" s="692"/>
      <c r="O7" s="693"/>
      <c r="P7" s="692"/>
      <c r="Q7" s="1"/>
      <c r="R7" s="692"/>
      <c r="S7" s="692"/>
    </row>
    <row r="8" spans="1:19">
      <c r="A8" s="700"/>
      <c r="B8" s="691"/>
      <c r="C8" s="702"/>
      <c r="D8" s="699"/>
      <c r="E8" s="691"/>
      <c r="F8" s="694" t="s">
        <v>120</v>
      </c>
      <c r="G8" s="691"/>
      <c r="H8" s="1"/>
      <c r="I8" s="691"/>
      <c r="J8" s="694" t="s">
        <v>120</v>
      </c>
      <c r="K8" s="691"/>
      <c r="L8" s="695" t="s">
        <v>489</v>
      </c>
      <c r="M8" s="697" t="s">
        <v>60</v>
      </c>
      <c r="N8" s="691"/>
      <c r="O8" s="694" t="s">
        <v>120</v>
      </c>
      <c r="P8" s="691"/>
      <c r="Q8" s="1"/>
      <c r="R8" s="691"/>
      <c r="S8" s="691"/>
    </row>
    <row r="9" spans="1:19" ht="14.4">
      <c r="A9" s="696"/>
      <c r="B9" s="693"/>
      <c r="C9" s="698"/>
      <c r="D9" s="443"/>
      <c r="E9" s="693"/>
      <c r="F9" s="693"/>
      <c r="G9" s="693"/>
      <c r="H9" s="19" t="s">
        <v>174</v>
      </c>
      <c r="I9" s="693"/>
      <c r="J9" s="693"/>
      <c r="K9" s="693"/>
      <c r="L9" s="696"/>
      <c r="M9" s="698"/>
      <c r="N9" s="693"/>
      <c r="O9" s="693"/>
      <c r="P9" s="693"/>
      <c r="Q9" s="19" t="s">
        <v>174</v>
      </c>
      <c r="R9" s="693"/>
      <c r="S9" s="693"/>
    </row>
    <row r="10" spans="1:19">
      <c r="A10" s="701"/>
      <c r="B10" s="692"/>
      <c r="C10" s="703"/>
      <c r="D10" s="443"/>
      <c r="E10" s="692"/>
      <c r="F10" s="693"/>
      <c r="G10" s="692"/>
      <c r="H10" s="1"/>
      <c r="I10" s="692"/>
      <c r="J10" s="693"/>
      <c r="K10" s="692"/>
      <c r="L10" s="696"/>
      <c r="M10" s="698"/>
      <c r="N10" s="692"/>
      <c r="O10" s="693"/>
      <c r="P10" s="692"/>
      <c r="Q10" s="1"/>
      <c r="R10" s="692"/>
      <c r="S10" s="692"/>
    </row>
    <row r="11" spans="1:19">
      <c r="A11" s="1"/>
      <c r="B11" s="1"/>
      <c r="C11" s="1"/>
      <c r="D11" s="1"/>
      <c r="E11" s="1"/>
      <c r="F11" s="1"/>
      <c r="G11" s="1"/>
      <c r="H11" s="1"/>
      <c r="I11" s="1"/>
      <c r="J11" s="1"/>
      <c r="K11" s="1"/>
      <c r="L11" s="1"/>
      <c r="M11" s="1"/>
      <c r="N11" s="1"/>
      <c r="O11" s="1"/>
      <c r="P11" s="1"/>
      <c r="Q11" s="1"/>
      <c r="R11" s="1"/>
      <c r="S11" s="1"/>
    </row>
    <row r="12" spans="1:19" ht="21.75" customHeight="1">
      <c r="A12" s="1"/>
      <c r="B12" s="1"/>
      <c r="C12" s="1"/>
      <c r="D12" s="1"/>
      <c r="E12" s="1"/>
      <c r="F12" s="1"/>
      <c r="G12" s="1"/>
      <c r="H12" s="1"/>
      <c r="I12" s="1"/>
      <c r="J12" s="1"/>
      <c r="K12" s="1"/>
      <c r="L12" s="1"/>
      <c r="M12" s="1"/>
      <c r="N12" s="1"/>
      <c r="O12" s="1"/>
      <c r="P12" s="1"/>
      <c r="Q12" s="392" t="s">
        <v>311</v>
      </c>
      <c r="R12" s="686"/>
      <c r="S12" s="687"/>
    </row>
    <row r="13" spans="1:19" ht="28.5" customHeight="1">
      <c r="A13" s="1" t="s">
        <v>466</v>
      </c>
      <c r="B13" s="1"/>
      <c r="C13" s="1"/>
      <c r="D13" s="1"/>
      <c r="E13" s="1"/>
      <c r="F13" s="1"/>
      <c r="G13" s="1"/>
      <c r="H13" s="1"/>
      <c r="I13" s="1"/>
      <c r="J13" s="1"/>
      <c r="K13" s="1"/>
      <c r="L13" s="1"/>
      <c r="M13" s="1"/>
      <c r="N13" s="1"/>
      <c r="O13" s="1"/>
      <c r="P13" s="1"/>
      <c r="Q13" s="1"/>
      <c r="R13" s="1"/>
      <c r="S13" s="1"/>
    </row>
    <row r="14" spans="1:19">
      <c r="A14" s="688" t="s">
        <v>17</v>
      </c>
      <c r="B14" s="690" t="s">
        <v>379</v>
      </c>
      <c r="C14" s="386" t="s">
        <v>360</v>
      </c>
      <c r="D14" s="1"/>
      <c r="E14" s="386" t="s">
        <v>483</v>
      </c>
      <c r="F14" s="389"/>
      <c r="G14" s="691" t="s">
        <v>203</v>
      </c>
      <c r="H14" s="1"/>
      <c r="I14" s="386" t="s">
        <v>383</v>
      </c>
      <c r="J14" s="1"/>
      <c r="K14" s="385" t="s">
        <v>399</v>
      </c>
      <c r="L14" s="1"/>
      <c r="M14" s="1"/>
      <c r="N14" s="386" t="s">
        <v>484</v>
      </c>
      <c r="O14" s="1"/>
      <c r="P14" s="385" t="s">
        <v>298</v>
      </c>
      <c r="Q14" s="1"/>
      <c r="R14" s="386" t="s">
        <v>212</v>
      </c>
      <c r="S14" s="385" t="s">
        <v>371</v>
      </c>
    </row>
    <row r="15" spans="1:19">
      <c r="A15" s="689"/>
      <c r="B15" s="689"/>
      <c r="C15" s="384"/>
      <c r="D15" s="1"/>
      <c r="E15" s="388" t="s">
        <v>485</v>
      </c>
      <c r="F15" s="389"/>
      <c r="G15" s="692"/>
      <c r="H15" s="1"/>
      <c r="I15" s="388" t="s">
        <v>486</v>
      </c>
      <c r="J15" s="1"/>
      <c r="K15" s="391" t="s">
        <v>487</v>
      </c>
      <c r="L15" s="1"/>
      <c r="M15" s="1"/>
      <c r="N15" s="388" t="s">
        <v>486</v>
      </c>
      <c r="O15" s="1"/>
      <c r="P15" s="391" t="s">
        <v>488</v>
      </c>
      <c r="Q15" s="1"/>
      <c r="R15" s="388" t="s">
        <v>486</v>
      </c>
      <c r="S15" s="383" t="s">
        <v>116</v>
      </c>
    </row>
    <row r="16" spans="1:19">
      <c r="A16" s="691"/>
      <c r="B16" s="386" t="s">
        <v>444</v>
      </c>
      <c r="C16" s="387" t="s">
        <v>259</v>
      </c>
      <c r="D16" s="1"/>
      <c r="E16" s="387" t="s">
        <v>259</v>
      </c>
      <c r="F16" s="694" t="s">
        <v>120</v>
      </c>
      <c r="G16" s="390" t="s">
        <v>474</v>
      </c>
      <c r="H16" s="1"/>
      <c r="I16" s="387" t="s">
        <v>259</v>
      </c>
      <c r="J16" s="694" t="s">
        <v>120</v>
      </c>
      <c r="K16" s="390" t="s">
        <v>316</v>
      </c>
      <c r="L16" s="695" t="s">
        <v>489</v>
      </c>
      <c r="M16" s="697" t="s">
        <v>60</v>
      </c>
      <c r="N16" s="387" t="s">
        <v>259</v>
      </c>
      <c r="O16" s="694" t="s">
        <v>120</v>
      </c>
      <c r="P16" s="390" t="s">
        <v>474</v>
      </c>
      <c r="Q16" s="1"/>
      <c r="R16" s="387" t="s">
        <v>259</v>
      </c>
      <c r="S16" s="387" t="s">
        <v>259</v>
      </c>
    </row>
    <row r="17" spans="1:19" ht="14.4">
      <c r="A17" s="693"/>
      <c r="B17" s="693"/>
      <c r="C17" s="693"/>
      <c r="D17" s="699"/>
      <c r="E17" s="693"/>
      <c r="F17" s="693"/>
      <c r="G17" s="693"/>
      <c r="H17" s="19" t="s">
        <v>174</v>
      </c>
      <c r="I17" s="693"/>
      <c r="J17" s="693"/>
      <c r="K17" s="693"/>
      <c r="L17" s="696"/>
      <c r="M17" s="698"/>
      <c r="N17" s="693"/>
      <c r="O17" s="693"/>
      <c r="P17" s="693"/>
      <c r="Q17" s="19" t="s">
        <v>174</v>
      </c>
      <c r="R17" s="693"/>
      <c r="S17" s="693"/>
    </row>
    <row r="18" spans="1:19">
      <c r="A18" s="692"/>
      <c r="B18" s="692"/>
      <c r="C18" s="692"/>
      <c r="D18" s="443"/>
      <c r="E18" s="692"/>
      <c r="F18" s="693"/>
      <c r="G18" s="692"/>
      <c r="H18" s="1"/>
      <c r="I18" s="692"/>
      <c r="J18" s="693"/>
      <c r="K18" s="692"/>
      <c r="L18" s="696"/>
      <c r="M18" s="698"/>
      <c r="N18" s="692"/>
      <c r="O18" s="693"/>
      <c r="P18" s="692"/>
      <c r="Q18" s="1"/>
      <c r="R18" s="692"/>
      <c r="S18" s="692"/>
    </row>
    <row r="19" spans="1:19">
      <c r="A19" s="700"/>
      <c r="B19" s="691"/>
      <c r="C19" s="702"/>
      <c r="D19" s="699"/>
      <c r="E19" s="691"/>
      <c r="F19" s="694" t="s">
        <v>120</v>
      </c>
      <c r="G19" s="691"/>
      <c r="H19" s="1"/>
      <c r="I19" s="691"/>
      <c r="J19" s="694" t="s">
        <v>120</v>
      </c>
      <c r="K19" s="691"/>
      <c r="L19" s="695" t="s">
        <v>489</v>
      </c>
      <c r="M19" s="697" t="s">
        <v>60</v>
      </c>
      <c r="N19" s="691"/>
      <c r="O19" s="694" t="s">
        <v>120</v>
      </c>
      <c r="P19" s="691"/>
      <c r="Q19" s="1"/>
      <c r="R19" s="691"/>
      <c r="S19" s="691"/>
    </row>
    <row r="20" spans="1:19" ht="14.4">
      <c r="A20" s="696"/>
      <c r="B20" s="693"/>
      <c r="C20" s="698"/>
      <c r="D20" s="443"/>
      <c r="E20" s="693"/>
      <c r="F20" s="693"/>
      <c r="G20" s="693"/>
      <c r="H20" s="19" t="s">
        <v>174</v>
      </c>
      <c r="I20" s="693"/>
      <c r="J20" s="693"/>
      <c r="K20" s="693"/>
      <c r="L20" s="696"/>
      <c r="M20" s="698"/>
      <c r="N20" s="693"/>
      <c r="O20" s="693"/>
      <c r="P20" s="693"/>
      <c r="Q20" s="19" t="s">
        <v>174</v>
      </c>
      <c r="R20" s="693"/>
      <c r="S20" s="693"/>
    </row>
    <row r="21" spans="1:19">
      <c r="A21" s="701"/>
      <c r="B21" s="692"/>
      <c r="C21" s="703"/>
      <c r="D21" s="443"/>
      <c r="E21" s="692"/>
      <c r="F21" s="693"/>
      <c r="G21" s="692"/>
      <c r="H21" s="1"/>
      <c r="I21" s="692"/>
      <c r="J21" s="693"/>
      <c r="K21" s="692"/>
      <c r="L21" s="696"/>
      <c r="M21" s="698"/>
      <c r="N21" s="692"/>
      <c r="O21" s="693"/>
      <c r="P21" s="692"/>
      <c r="Q21" s="1"/>
      <c r="R21" s="692"/>
      <c r="S21" s="692"/>
    </row>
    <row r="22" spans="1:19">
      <c r="A22" s="1"/>
      <c r="B22" s="1"/>
      <c r="C22" s="1"/>
      <c r="D22" s="1"/>
      <c r="E22" s="1"/>
      <c r="F22" s="1"/>
      <c r="G22" s="1"/>
      <c r="H22" s="1"/>
      <c r="I22" s="1"/>
      <c r="J22" s="1"/>
      <c r="K22" s="1"/>
      <c r="L22" s="1"/>
      <c r="M22" s="1"/>
      <c r="N22" s="1"/>
      <c r="O22" s="1"/>
      <c r="P22" s="1"/>
      <c r="Q22" s="1"/>
      <c r="R22" s="1"/>
      <c r="S22" s="1"/>
    </row>
    <row r="23" spans="1:19" ht="19.5" customHeight="1">
      <c r="A23" s="1"/>
      <c r="B23" s="1"/>
      <c r="C23" s="1"/>
      <c r="D23" s="1"/>
      <c r="E23" s="1"/>
      <c r="F23" s="1"/>
      <c r="G23" s="1"/>
      <c r="H23" s="1"/>
      <c r="I23" s="1"/>
      <c r="J23" s="1"/>
      <c r="K23" s="1"/>
      <c r="L23" s="1"/>
      <c r="M23" s="1"/>
      <c r="N23" s="1"/>
      <c r="O23" s="1"/>
      <c r="P23" s="1"/>
      <c r="Q23" s="392" t="s">
        <v>311</v>
      </c>
      <c r="R23" s="686"/>
      <c r="S23" s="687"/>
    </row>
    <row r="24" spans="1:19" ht="23.25" customHeight="1">
      <c r="A24" s="1" t="s">
        <v>466</v>
      </c>
      <c r="B24" s="1"/>
      <c r="C24" s="1"/>
      <c r="D24" s="1"/>
      <c r="E24" s="1"/>
      <c r="F24" s="1"/>
      <c r="G24" s="1"/>
      <c r="H24" s="1"/>
      <c r="I24" s="1"/>
      <c r="J24" s="1"/>
      <c r="K24" s="1"/>
      <c r="L24" s="1"/>
      <c r="M24" s="1"/>
      <c r="N24" s="1"/>
      <c r="O24" s="1"/>
      <c r="P24" s="1"/>
      <c r="Q24" s="1"/>
      <c r="R24" s="1"/>
      <c r="S24" s="1"/>
    </row>
    <row r="25" spans="1:19">
      <c r="A25" s="688" t="s">
        <v>17</v>
      </c>
      <c r="B25" s="690" t="s">
        <v>379</v>
      </c>
      <c r="C25" s="386" t="s">
        <v>360</v>
      </c>
      <c r="D25" s="1"/>
      <c r="E25" s="386" t="s">
        <v>483</v>
      </c>
      <c r="F25" s="389"/>
      <c r="G25" s="691" t="s">
        <v>203</v>
      </c>
      <c r="H25" s="1"/>
      <c r="I25" s="386" t="s">
        <v>383</v>
      </c>
      <c r="J25" s="1"/>
      <c r="K25" s="385" t="s">
        <v>399</v>
      </c>
      <c r="L25" s="1"/>
      <c r="M25" s="1"/>
      <c r="N25" s="386" t="s">
        <v>484</v>
      </c>
      <c r="O25" s="1"/>
      <c r="P25" s="385" t="s">
        <v>298</v>
      </c>
      <c r="Q25" s="1"/>
      <c r="R25" s="386" t="s">
        <v>212</v>
      </c>
      <c r="S25" s="385" t="s">
        <v>371</v>
      </c>
    </row>
    <row r="26" spans="1:19">
      <c r="A26" s="689"/>
      <c r="B26" s="689"/>
      <c r="C26" s="384"/>
      <c r="D26" s="1"/>
      <c r="E26" s="388" t="s">
        <v>485</v>
      </c>
      <c r="F26" s="389"/>
      <c r="G26" s="692"/>
      <c r="H26" s="1"/>
      <c r="I26" s="388" t="s">
        <v>486</v>
      </c>
      <c r="J26" s="1"/>
      <c r="K26" s="391" t="s">
        <v>487</v>
      </c>
      <c r="L26" s="1"/>
      <c r="M26" s="1"/>
      <c r="N26" s="388" t="s">
        <v>486</v>
      </c>
      <c r="O26" s="1"/>
      <c r="P26" s="391" t="s">
        <v>488</v>
      </c>
      <c r="Q26" s="1"/>
      <c r="R26" s="388" t="s">
        <v>486</v>
      </c>
      <c r="S26" s="383" t="s">
        <v>116</v>
      </c>
    </row>
    <row r="27" spans="1:19">
      <c r="A27" s="691"/>
      <c r="B27" s="386" t="s">
        <v>444</v>
      </c>
      <c r="C27" s="387" t="s">
        <v>259</v>
      </c>
      <c r="D27" s="1"/>
      <c r="E27" s="387" t="s">
        <v>259</v>
      </c>
      <c r="F27" s="694" t="s">
        <v>120</v>
      </c>
      <c r="G27" s="390" t="s">
        <v>474</v>
      </c>
      <c r="H27" s="1"/>
      <c r="I27" s="387" t="s">
        <v>259</v>
      </c>
      <c r="J27" s="694" t="s">
        <v>120</v>
      </c>
      <c r="K27" s="390" t="s">
        <v>316</v>
      </c>
      <c r="L27" s="695" t="s">
        <v>489</v>
      </c>
      <c r="M27" s="697" t="s">
        <v>60</v>
      </c>
      <c r="N27" s="387" t="s">
        <v>259</v>
      </c>
      <c r="O27" s="694" t="s">
        <v>120</v>
      </c>
      <c r="P27" s="390" t="s">
        <v>474</v>
      </c>
      <c r="Q27" s="1"/>
      <c r="R27" s="387" t="s">
        <v>259</v>
      </c>
      <c r="S27" s="387" t="s">
        <v>259</v>
      </c>
    </row>
    <row r="28" spans="1:19" ht="14.4">
      <c r="A28" s="693"/>
      <c r="B28" s="693"/>
      <c r="C28" s="693"/>
      <c r="D28" s="699" t="s">
        <v>109</v>
      </c>
      <c r="E28" s="693"/>
      <c r="F28" s="693"/>
      <c r="G28" s="693"/>
      <c r="H28" s="19" t="s">
        <v>174</v>
      </c>
      <c r="I28" s="693"/>
      <c r="J28" s="693"/>
      <c r="K28" s="693"/>
      <c r="L28" s="696"/>
      <c r="M28" s="698"/>
      <c r="N28" s="693"/>
      <c r="O28" s="693"/>
      <c r="P28" s="693"/>
      <c r="Q28" s="19" t="s">
        <v>174</v>
      </c>
      <c r="R28" s="693"/>
      <c r="S28" s="693"/>
    </row>
    <row r="29" spans="1:19">
      <c r="A29" s="692"/>
      <c r="B29" s="692"/>
      <c r="C29" s="692"/>
      <c r="D29" s="443"/>
      <c r="E29" s="692"/>
      <c r="F29" s="693"/>
      <c r="G29" s="692"/>
      <c r="H29" s="1"/>
      <c r="I29" s="692"/>
      <c r="J29" s="693"/>
      <c r="K29" s="692"/>
      <c r="L29" s="696"/>
      <c r="M29" s="698"/>
      <c r="N29" s="692"/>
      <c r="O29" s="693"/>
      <c r="P29" s="692"/>
      <c r="Q29" s="1"/>
      <c r="R29" s="692"/>
      <c r="S29" s="692"/>
    </row>
    <row r="30" spans="1:19">
      <c r="A30" s="700"/>
      <c r="B30" s="691"/>
      <c r="C30" s="702"/>
      <c r="D30" s="699" t="s">
        <v>109</v>
      </c>
      <c r="E30" s="691"/>
      <c r="F30" s="694" t="s">
        <v>120</v>
      </c>
      <c r="G30" s="691"/>
      <c r="H30" s="1"/>
      <c r="I30" s="691"/>
      <c r="J30" s="694" t="s">
        <v>120</v>
      </c>
      <c r="K30" s="691"/>
      <c r="L30" s="695" t="s">
        <v>489</v>
      </c>
      <c r="M30" s="697" t="s">
        <v>60</v>
      </c>
      <c r="N30" s="691"/>
      <c r="O30" s="694" t="s">
        <v>120</v>
      </c>
      <c r="P30" s="691"/>
      <c r="Q30" s="1"/>
      <c r="R30" s="691"/>
      <c r="S30" s="691"/>
    </row>
    <row r="31" spans="1:19" ht="14.4">
      <c r="A31" s="696"/>
      <c r="B31" s="693"/>
      <c r="C31" s="698"/>
      <c r="D31" s="443"/>
      <c r="E31" s="693"/>
      <c r="F31" s="693"/>
      <c r="G31" s="693"/>
      <c r="H31" s="19" t="s">
        <v>174</v>
      </c>
      <c r="I31" s="693"/>
      <c r="J31" s="693"/>
      <c r="K31" s="693"/>
      <c r="L31" s="696"/>
      <c r="M31" s="698"/>
      <c r="N31" s="693"/>
      <c r="O31" s="693"/>
      <c r="P31" s="693"/>
      <c r="Q31" s="19" t="s">
        <v>174</v>
      </c>
      <c r="R31" s="693"/>
      <c r="S31" s="693"/>
    </row>
    <row r="32" spans="1:19">
      <c r="A32" s="701"/>
      <c r="B32" s="692"/>
      <c r="C32" s="703"/>
      <c r="D32" s="443"/>
      <c r="E32" s="692"/>
      <c r="F32" s="693"/>
      <c r="G32" s="692"/>
      <c r="H32" s="1"/>
      <c r="I32" s="692"/>
      <c r="J32" s="693"/>
      <c r="K32" s="692"/>
      <c r="L32" s="696"/>
      <c r="M32" s="698"/>
      <c r="N32" s="692"/>
      <c r="O32" s="693"/>
      <c r="P32" s="692"/>
      <c r="Q32" s="1"/>
      <c r="R32" s="692"/>
      <c r="S32" s="692"/>
    </row>
    <row r="33" spans="1:19">
      <c r="A33" s="1"/>
      <c r="B33" s="1"/>
      <c r="C33" s="1"/>
      <c r="D33" s="1"/>
      <c r="E33" s="1"/>
      <c r="F33" s="1"/>
      <c r="G33" s="1"/>
      <c r="H33" s="1"/>
      <c r="I33" s="1"/>
      <c r="J33" s="1"/>
      <c r="K33" s="1"/>
      <c r="L33" s="1"/>
      <c r="M33" s="1"/>
      <c r="N33" s="1"/>
      <c r="O33" s="1"/>
      <c r="P33" s="1"/>
      <c r="Q33" s="1"/>
      <c r="R33" s="1"/>
      <c r="S33" s="1"/>
    </row>
    <row r="34" spans="1:19" ht="21.75" customHeight="1">
      <c r="A34" s="1"/>
      <c r="B34" s="1"/>
      <c r="C34" s="1"/>
      <c r="D34" s="1"/>
      <c r="E34" s="1"/>
      <c r="F34" s="1"/>
      <c r="G34" s="1"/>
      <c r="H34" s="1"/>
      <c r="I34" s="1"/>
      <c r="J34" s="1"/>
      <c r="K34" s="1"/>
      <c r="L34" s="1"/>
      <c r="M34" s="1"/>
      <c r="N34" s="1"/>
      <c r="O34" s="1"/>
      <c r="P34" s="1"/>
      <c r="Q34" s="392" t="s">
        <v>311</v>
      </c>
      <c r="R34" s="686"/>
      <c r="S34" s="687"/>
    </row>
    <row r="36" spans="1:19">
      <c r="A36" s="381" t="s">
        <v>490</v>
      </c>
    </row>
    <row r="37" spans="1:19">
      <c r="A37" s="381" t="s">
        <v>386</v>
      </c>
    </row>
    <row r="38" spans="1:19">
      <c r="A38" s="381" t="s">
        <v>447</v>
      </c>
    </row>
    <row r="39" spans="1:19">
      <c r="A39" s="381" t="s">
        <v>306</v>
      </c>
    </row>
    <row r="40" spans="1:19">
      <c r="A40" s="381" t="s">
        <v>158</v>
      </c>
    </row>
    <row r="41" spans="1:19">
      <c r="A41" s="1" t="s">
        <v>434</v>
      </c>
    </row>
  </sheetData>
  <mergeCells count="114">
    <mergeCell ref="P28:P29"/>
    <mergeCell ref="R28:R29"/>
    <mergeCell ref="S28:S29"/>
    <mergeCell ref="A30:A32"/>
    <mergeCell ref="B30:B32"/>
    <mergeCell ref="C30:C32"/>
    <mergeCell ref="D30:D32"/>
    <mergeCell ref="E30:E32"/>
    <mergeCell ref="F30:F32"/>
    <mergeCell ref="G30:G32"/>
    <mergeCell ref="I30:I32"/>
    <mergeCell ref="J30:J32"/>
    <mergeCell ref="K30:K32"/>
    <mergeCell ref="L30:L32"/>
    <mergeCell ref="M30:M32"/>
    <mergeCell ref="N30:N32"/>
    <mergeCell ref="O30:O32"/>
    <mergeCell ref="P30:P32"/>
    <mergeCell ref="R30:R32"/>
    <mergeCell ref="S30:S32"/>
    <mergeCell ref="A25:A26"/>
    <mergeCell ref="B25:B26"/>
    <mergeCell ref="G25:G26"/>
    <mergeCell ref="A27:A29"/>
    <mergeCell ref="F27:F29"/>
    <mergeCell ref="J27:J29"/>
    <mergeCell ref="L27:L29"/>
    <mergeCell ref="M27:M29"/>
    <mergeCell ref="O27:O29"/>
    <mergeCell ref="B28:B29"/>
    <mergeCell ref="C28:C29"/>
    <mergeCell ref="D28:D29"/>
    <mergeCell ref="E28:E29"/>
    <mergeCell ref="G28:G29"/>
    <mergeCell ref="I28:I29"/>
    <mergeCell ref="K28:K29"/>
    <mergeCell ref="N28:N29"/>
    <mergeCell ref="P17:P18"/>
    <mergeCell ref="R17:R18"/>
    <mergeCell ref="S17:S18"/>
    <mergeCell ref="A19:A21"/>
    <mergeCell ref="B19:B21"/>
    <mergeCell ref="C19:C21"/>
    <mergeCell ref="D19:D21"/>
    <mergeCell ref="E19:E21"/>
    <mergeCell ref="F19:F21"/>
    <mergeCell ref="G19:G21"/>
    <mergeCell ref="I19:I21"/>
    <mergeCell ref="J19:J21"/>
    <mergeCell ref="K19:K21"/>
    <mergeCell ref="L19:L21"/>
    <mergeCell ref="M19:M21"/>
    <mergeCell ref="N19:N21"/>
    <mergeCell ref="O19:O21"/>
    <mergeCell ref="P19:P21"/>
    <mergeCell ref="R19:R21"/>
    <mergeCell ref="S19:S21"/>
    <mergeCell ref="A16:A18"/>
    <mergeCell ref="F16:F18"/>
    <mergeCell ref="J16:J18"/>
    <mergeCell ref="L16:L18"/>
    <mergeCell ref="M16:M18"/>
    <mergeCell ref="O16:O18"/>
    <mergeCell ref="B17:B18"/>
    <mergeCell ref="C17:C18"/>
    <mergeCell ref="D17:D18"/>
    <mergeCell ref="E17:E18"/>
    <mergeCell ref="G17:G18"/>
    <mergeCell ref="I17:I18"/>
    <mergeCell ref="K17:K18"/>
    <mergeCell ref="N17:N18"/>
    <mergeCell ref="L8:L10"/>
    <mergeCell ref="M8:M10"/>
    <mergeCell ref="N8:N10"/>
    <mergeCell ref="O8:O10"/>
    <mergeCell ref="P8:P10"/>
    <mergeCell ref="R8:R10"/>
    <mergeCell ref="S8:S10"/>
    <mergeCell ref="A14:A15"/>
    <mergeCell ref="B14:B15"/>
    <mergeCell ref="G14:G15"/>
    <mergeCell ref="B8:B10"/>
    <mergeCell ref="C8:C10"/>
    <mergeCell ref="D8:D10"/>
    <mergeCell ref="E8:E10"/>
    <mergeCell ref="F8:F10"/>
    <mergeCell ref="G8:G10"/>
    <mergeCell ref="I8:I10"/>
    <mergeCell ref="J8:J10"/>
    <mergeCell ref="K8:K10"/>
    <mergeCell ref="R12:S12"/>
    <mergeCell ref="R23:S23"/>
    <mergeCell ref="R34:S34"/>
    <mergeCell ref="A3:A4"/>
    <mergeCell ref="B3:B4"/>
    <mergeCell ref="G3:G4"/>
    <mergeCell ref="A5:A7"/>
    <mergeCell ref="F5:F7"/>
    <mergeCell ref="J5:J7"/>
    <mergeCell ref="L5:L7"/>
    <mergeCell ref="M5:M7"/>
    <mergeCell ref="O5:O7"/>
    <mergeCell ref="B6:B7"/>
    <mergeCell ref="C6:C7"/>
    <mergeCell ref="D6:D7"/>
    <mergeCell ref="E6:E7"/>
    <mergeCell ref="G6:G7"/>
    <mergeCell ref="I6:I7"/>
    <mergeCell ref="K6:K7"/>
    <mergeCell ref="N6:N7"/>
    <mergeCell ref="P6:P7"/>
    <mergeCell ref="R6:R7"/>
    <mergeCell ref="S6:S7"/>
    <mergeCell ref="A8:A10"/>
  </mergeCells>
  <phoneticPr fontId="21"/>
  <pageMargins left="0.70866141732283472" right="0.39370078740157483" top="0.56000000000000005" bottom="0.55000000000000004" header="0.51181102362204722" footer="0.51181102362204722"/>
  <pageSetup paperSize="9" scale="8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a488de5-c02c-4316-9ef0-83cace3ab8b3">
      <Terms xmlns="http://schemas.microsoft.com/office/infopath/2007/PartnerControls"/>
    </lcf76f155ced4ddcb4097134ff3c332f>
    <TaxCatchAll xmlns="677690c9-6ec2-4243-8a05-36f14ce0a89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8FFCCC1AE73024A8287EFAA58660757" ma:contentTypeVersion="15" ma:contentTypeDescription="新しいドキュメントを作成します。" ma:contentTypeScope="" ma:versionID="2866b7b0a821d38a2eff7f855a5ee789">
  <xsd:schema xmlns:xsd="http://www.w3.org/2001/XMLSchema" xmlns:xs="http://www.w3.org/2001/XMLSchema" xmlns:p="http://schemas.microsoft.com/office/2006/metadata/properties" xmlns:ns2="3a488de5-c02c-4316-9ef0-83cace3ab8b3" xmlns:ns3="677690c9-6ec2-4243-8a05-36f14ce0a894" targetNamespace="http://schemas.microsoft.com/office/2006/metadata/properties" ma:root="true" ma:fieldsID="8c87b0ee7eeaa6eeb22557ad32131a20" ns2:_="" ns3:_="">
    <xsd:import namespace="3a488de5-c02c-4316-9ef0-83cace3ab8b3"/>
    <xsd:import namespace="677690c9-6ec2-4243-8a05-36f14ce0a8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88de5-c02c-4316-9ef0-83cace3ab8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4cb633e-dd35-4660-82a3-4fb5e683dd4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7690c9-6ec2-4243-8a05-36f14ce0a89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15df528-a38f-46a0-b442-9ca340859910}" ma:internalName="TaxCatchAll" ma:showField="CatchAllData" ma:web="677690c9-6ec2-4243-8a05-36f14ce0a8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3057C8-1761-4EAD-B0B2-6B0C0E78F204}">
  <ds:schemaRefs>
    <ds:schemaRef ds:uri="http://schemas.microsoft.com/office/2006/metadata/properties"/>
    <ds:schemaRef ds:uri="http://schemas.microsoft.com/office/infopath/2007/PartnerControls"/>
    <ds:schemaRef ds:uri="3a488de5-c02c-4316-9ef0-83cace3ab8b3"/>
    <ds:schemaRef ds:uri="677690c9-6ec2-4243-8a05-36f14ce0a894"/>
  </ds:schemaRefs>
</ds:datastoreItem>
</file>

<file path=customXml/itemProps2.xml><?xml version="1.0" encoding="utf-8"?>
<ds:datastoreItem xmlns:ds="http://schemas.openxmlformats.org/officeDocument/2006/customXml" ds:itemID="{46B52EA9-783F-4608-945E-D4BC7A7A84D8}">
  <ds:schemaRefs>
    <ds:schemaRef ds:uri="http://schemas.microsoft.com/sharepoint/v3/contenttype/forms"/>
  </ds:schemaRefs>
</ds:datastoreItem>
</file>

<file path=customXml/itemProps3.xml><?xml version="1.0" encoding="utf-8"?>
<ds:datastoreItem xmlns:ds="http://schemas.openxmlformats.org/officeDocument/2006/customXml" ds:itemID="{688BFBF7-28C4-4848-A792-C3D623AA5F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488de5-c02c-4316-9ef0-83cace3ab8b3"/>
    <ds:schemaRef ds:uri="677690c9-6ec2-4243-8a05-36f14ce0a8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abeacf1-0d15-4e30-aae8-c0a4ce9ee1a6}" enabled="0" method="" siteId="{1abeacf1-0d15-4e30-aae8-c0a4ce9ee1a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必要経費対象の判断</vt:lpstr>
      <vt:lpstr>①報告書(提出）</vt:lpstr>
      <vt:lpstr>②内訳</vt:lpstr>
      <vt:lpstr>③細目表（提出）</vt:lpstr>
      <vt:lpstr>⑤所得計算書（協定用）</vt:lpstr>
      <vt:lpstr>⑥減価償却（提出）⑥-１から転記</vt:lpstr>
      <vt:lpstr>減価償却（計算用）</vt:lpstr>
      <vt:lpstr>減価償却⑥-2（提出用）</vt:lpstr>
      <vt:lpstr>'①報告書(提出）'!Print_Area</vt:lpstr>
      <vt:lpstr>②内訳!Print_Area</vt:lpstr>
      <vt:lpstr>'③細目表（提出）'!Print_Area</vt:lpstr>
      <vt:lpstr>'⑤所得計算書（協定用）'!Print_Area</vt:lpstr>
      <vt:lpstr>'⑥減価償却（提出）⑥-１から転記'!Print_Area</vt:lpstr>
      <vt:lpstr>'減価償却（計算用）'!Print_Area</vt:lpstr>
      <vt:lpstr>必要経費対象の判断!Print_Area</vt:lpstr>
      <vt:lpstr>'③細目表（提出）'!Print_Titles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ドラゴンボール小谷 千寿Z(改）</dc:creator>
  <cp:lastModifiedBy>真﨑　航大</cp:lastModifiedBy>
  <cp:lastPrinted>2019-11-27T05:55:31Z</cp:lastPrinted>
  <dcterms:created xsi:type="dcterms:W3CDTF">2001-11-21T07:50:04Z</dcterms:created>
  <dcterms:modified xsi:type="dcterms:W3CDTF">2026-07-23T00:07:48Z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2025-11-04T23:18:01Z</vt:filetime>
  </property>
  <property fmtid="{D5CDD505-2E9C-101B-9397-08002B2CF9AE}" pid="2" name="ContentTypeId">
    <vt:lpwstr>0x010100E8FFCCC1AE73024A8287EFAA58660757</vt:lpwstr>
  </property>
  <property fmtid="{D5CDD505-2E9C-101B-9397-08002B2CF9AE}" pid="3" name="MediaServiceImageTags">
    <vt:lpwstr/>
  </property>
</Properties>
</file>